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D:\Dokumenti\04 PROJEKTI\06 MOST HRUŠICA - V. OREHEK\RAZPIS\"/>
    </mc:Choice>
  </mc:AlternateContent>
  <xr:revisionPtr revIDLastSave="0" documentId="13_ncr:1_{F664B048-12EA-4907-A28A-DFE1233C3B67}" xr6:coauthVersionLast="47" xr6:coauthVersionMax="47" xr10:uidLastSave="{00000000-0000-0000-0000-000000000000}"/>
  <bookViews>
    <workbookView xWindow="28680" yWindow="-120" windowWidth="29040" windowHeight="15840" tabRatio="563" xr2:uid="{00000000-000D-0000-FFFF-FFFF00000000}"/>
  </bookViews>
  <sheets>
    <sheet name="Rekapitulacija" sheetId="4" r:id="rId1"/>
    <sheet name="Popis del" sheetId="3" r:id="rId2"/>
  </sheets>
  <definedNames>
    <definedName name="Excel_BuiltIn_Print_Area_1">#REF!</definedName>
    <definedName name="Excel_BuiltIn_Print_Area_1_1">#REF!</definedName>
    <definedName name="Excel_BuiltIn_Print_Area_2">#REF!</definedName>
    <definedName name="Excel_BuiltIn_Print_Area_2_1">#REF!</definedName>
    <definedName name="Excel_BuiltIn_Print_Area_2_1_1">#REF!</definedName>
    <definedName name="Excel_BuiltIn_Print_Area_3">#REF!</definedName>
    <definedName name="Excel_BuiltIn_Print_Titles_1">#REF!</definedName>
    <definedName name="_xlnm.Print_Area" localSheetId="1">'Popis del'!$A$1:$F$243</definedName>
    <definedName name="_xlnm.Print_Area" localSheetId="0">Rekapitulacija!$A$1:$E$47</definedName>
    <definedName name="_xlnm.Print_Titles" localSheetId="1">'Popis del'!$1:$5</definedName>
    <definedName name="_xlnm.Print_Titles" localSheetId="0">Rekapitulacija!#REF!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3" i="3" l="1"/>
  <c r="C211" i="3"/>
  <c r="F211" i="3" s="1"/>
  <c r="C204" i="3"/>
  <c r="F204" i="3" s="1"/>
  <c r="C207" i="3"/>
  <c r="F207" i="3" s="1"/>
  <c r="C201" i="3"/>
  <c r="F201" i="3" s="1"/>
  <c r="C197" i="3"/>
  <c r="C199" i="3" s="1"/>
  <c r="F199" i="3" s="1"/>
  <c r="C170" i="3"/>
  <c r="C162" i="3"/>
  <c r="F162" i="3" s="1"/>
  <c r="C160" i="3"/>
  <c r="C138" i="3"/>
  <c r="F138" i="3" s="1"/>
  <c r="C132" i="3"/>
  <c r="F132" i="3" s="1"/>
  <c r="C125" i="3"/>
  <c r="F125" i="3" s="1"/>
  <c r="C114" i="3"/>
  <c r="F114" i="3" s="1"/>
  <c r="C80" i="3"/>
  <c r="C91" i="3" s="1"/>
  <c r="C111" i="3" s="1"/>
  <c r="C73" i="3"/>
  <c r="F226" i="3"/>
  <c r="F224" i="3"/>
  <c r="F222" i="3"/>
  <c r="F189" i="3"/>
  <c r="F182" i="3"/>
  <c r="F168" i="3"/>
  <c r="F54" i="3"/>
  <c r="F61" i="3"/>
  <c r="F134" i="3"/>
  <c r="C86" i="3" l="1"/>
  <c r="C89" i="3"/>
  <c r="F123" i="3"/>
  <c r="F24" i="3" l="1"/>
  <c r="F20" i="3"/>
  <c r="F22" i="3"/>
  <c r="C37" i="3"/>
  <c r="B3" i="3"/>
  <c r="F197" i="3"/>
  <c r="F91" i="3"/>
  <c r="F86" i="3"/>
  <c r="B18" i="4" l="1"/>
  <c r="B17" i="4"/>
  <c r="B16" i="4"/>
  <c r="B15" i="4"/>
  <c r="B14" i="4"/>
  <c r="B13" i="4"/>
  <c r="B12" i="4"/>
  <c r="F170" i="3"/>
  <c r="F160" i="3"/>
  <c r="F158" i="3"/>
  <c r="F121" i="3"/>
  <c r="F111" i="3"/>
  <c r="F240" i="3"/>
  <c r="F233" i="3"/>
  <c r="F236" i="3" s="1"/>
  <c r="E17" i="4" s="1"/>
  <c r="F147" i="3"/>
  <c r="C99" i="3"/>
  <c r="F99" i="3" s="1"/>
  <c r="F89" i="3"/>
  <c r="F73" i="3"/>
  <c r="F46" i="3"/>
  <c r="F30" i="3"/>
  <c r="F243" i="3" l="1"/>
  <c r="E18" i="4" s="1"/>
  <c r="F150" i="3"/>
  <c r="E15" i="4" s="1"/>
  <c r="F141" i="3"/>
  <c r="E14" i="4" s="1"/>
  <c r="F97" i="3"/>
  <c r="F39" i="3"/>
  <c r="F37" i="3"/>
  <c r="F176" i="3"/>
  <c r="F65" i="3" l="1"/>
  <c r="E12" i="4" s="1"/>
  <c r="F80" i="3"/>
  <c r="F102" i="3" s="1"/>
  <c r="F179" i="3"/>
  <c r="F214" i="3" s="1"/>
  <c r="E16" i="4" s="1"/>
  <c r="E13" i="4" l="1"/>
  <c r="E23" i="4" s="1"/>
  <c r="E24" i="4" l="1"/>
  <c r="E25" i="4" s="1"/>
  <c r="E26" i="4" l="1"/>
  <c r="E28" i="4" s="1"/>
</calcChain>
</file>

<file path=xl/sharedStrings.xml><?xml version="1.0" encoding="utf-8"?>
<sst xmlns="http://schemas.openxmlformats.org/spreadsheetml/2006/main" count="381" uniqueCount="205">
  <si>
    <t>Znesek</t>
  </si>
  <si>
    <t>PREDDELA</t>
  </si>
  <si>
    <t>m3</t>
  </si>
  <si>
    <t>m2</t>
  </si>
  <si>
    <t>kos</t>
  </si>
  <si>
    <t>kg</t>
  </si>
  <si>
    <t>GRADBENA IN OBRTNIŠKA DELA</t>
  </si>
  <si>
    <t>52 222</t>
  </si>
  <si>
    <t>Postavka</t>
  </si>
  <si>
    <t>Normativ</t>
  </si>
  <si>
    <t>Količina</t>
  </si>
  <si>
    <t>Cena / EM</t>
  </si>
  <si>
    <t>EM</t>
  </si>
  <si>
    <t>Čiščenje terena</t>
  </si>
  <si>
    <t>1</t>
  </si>
  <si>
    <t>1.2</t>
  </si>
  <si>
    <t>1.2.4</t>
  </si>
  <si>
    <t>Porušitev in odstranitev objektov</t>
  </si>
  <si>
    <t>12 231</t>
  </si>
  <si>
    <t>1.2.2</t>
  </si>
  <si>
    <t>Odstranitev prometne signalizacije in opreme</t>
  </si>
  <si>
    <t>Ostala preddela</t>
  </si>
  <si>
    <t>1.3</t>
  </si>
  <si>
    <t>Cena brez DDV:</t>
  </si>
  <si>
    <t>Cena z DDV:</t>
  </si>
  <si>
    <t>2</t>
  </si>
  <si>
    <t>ZEMELJSKA DELA</t>
  </si>
  <si>
    <t>2.1</t>
  </si>
  <si>
    <t>Izkopi</t>
  </si>
  <si>
    <t xml:space="preserve">2.4 </t>
  </si>
  <si>
    <t>Nasipi, zasipi, klini, posteljica in glinasti naboj</t>
  </si>
  <si>
    <t>5</t>
  </si>
  <si>
    <t>Tesarska dela</t>
  </si>
  <si>
    <t>5.1</t>
  </si>
  <si>
    <t>5.2</t>
  </si>
  <si>
    <t>Dela z jeklom za ojačitev</t>
  </si>
  <si>
    <t>5.3</t>
  </si>
  <si>
    <t>Dela s cementnim betonom</t>
  </si>
  <si>
    <t>53 116</t>
  </si>
  <si>
    <t>3</t>
  </si>
  <si>
    <t>4</t>
  </si>
  <si>
    <t>1.2.3</t>
  </si>
  <si>
    <t xml:space="preserve">Porušitev in odstranitev voziščnih konstrukcij </t>
  </si>
  <si>
    <t>m1</t>
  </si>
  <si>
    <t>Skupaj cena brez DDV:</t>
  </si>
  <si>
    <t>OPOMBE:</t>
  </si>
  <si>
    <t>2.3</t>
  </si>
  <si>
    <t>Ločilne, drenažne in filtrske plasti ter delovni plato</t>
  </si>
  <si>
    <t>23 312</t>
  </si>
  <si>
    <t>Dobava in vgraditev geotekstilije za ločilno plast (po načrtu), natezna trdnost od 12 do 14 kN/m2</t>
  </si>
  <si>
    <t>DDV [22 %]:</t>
  </si>
  <si>
    <t>ODVODNJAVANJE</t>
  </si>
  <si>
    <t>6</t>
  </si>
  <si>
    <t>SKUPAJ</t>
  </si>
  <si>
    <t xml:space="preserve">Objekt: </t>
  </si>
  <si>
    <t>Načrt:</t>
  </si>
  <si>
    <t xml:space="preserve">- Dela je izvajati po projektni dokumentaciji, v skladu z veljavnimi tehničnimi predpisi, normativi in standardi ob upoštevanju </t>
  </si>
  <si>
    <t xml:space="preserve">  zahtev iz varstva pri delu.</t>
  </si>
  <si>
    <t>- V enotnih cenah morajo biti zajeti vsi stroški po Splošnih tehničnih pogojih.</t>
  </si>
  <si>
    <t>*</t>
  </si>
  <si>
    <t>Demontaža jeklene varnostne ograje</t>
  </si>
  <si>
    <t>OP.: Z nakladanjem in odvozom.</t>
  </si>
  <si>
    <t>12 382</t>
  </si>
  <si>
    <t>Rezanje asfaltne plasti s talno diamantno žago, deb. 6 do 10 cm</t>
  </si>
  <si>
    <t>12 322</t>
  </si>
  <si>
    <t>Porušitev in odstranitev asfaltne plasti v debelini 6 do 10 cm</t>
  </si>
  <si>
    <t>OP.: Z nakladanjem in odvozom na deponijo izvajalca.</t>
  </si>
  <si>
    <t>13 113</t>
  </si>
  <si>
    <t>1.3.1</t>
  </si>
  <si>
    <t>Omejitev prometa</t>
  </si>
  <si>
    <t>2.5</t>
  </si>
  <si>
    <t>Brežine in zelenice</t>
  </si>
  <si>
    <t>24 612</t>
  </si>
  <si>
    <t>Ureditev planuma nasipa, zasipa, klina ali posteljice iz zrnate kamnine – 3. kategorije</t>
  </si>
  <si>
    <t>Humuziranje brežine brez valjanja, v debelini do 15 cm - ročno</t>
  </si>
  <si>
    <t>25 111</t>
  </si>
  <si>
    <t>25 151</t>
  </si>
  <si>
    <t>Doplačilo za zatravitev s semenom</t>
  </si>
  <si>
    <t>VOZIŠČNE KONSTRUKCIJE</t>
  </si>
  <si>
    <t>3.1</t>
  </si>
  <si>
    <t>Nosilne plasti</t>
  </si>
  <si>
    <t>3.1.1</t>
  </si>
  <si>
    <t>Nevezane nosilne plasti</t>
  </si>
  <si>
    <t>Izdelava nevezane nosilne plasti enakomerno zrnatega drobljenca iz kamnine v debelini 21 do 30 cm</t>
  </si>
  <si>
    <t>31 132</t>
  </si>
  <si>
    <t>OP.: Granulacija 0-32 mm, v deb. 20 cm, z razgrinjanjem in izravnavo do ravnosti +/- 1 cm in z utrjevanjem (voziščna konstrukcija)</t>
  </si>
  <si>
    <t>3.1.3</t>
  </si>
  <si>
    <t>Vezane zgornje nosilne in nosilnoobrabne plasti z bitumenskimi vezivi</t>
  </si>
  <si>
    <t>Izdelava podprtega opaža robnega venca na premostitvenem, opornem in podpornem objektu</t>
  </si>
  <si>
    <t>51 711</t>
  </si>
  <si>
    <t>OP.: Robni venec. Stopnje izpostavljenosti: XF4, XD3, PV-II</t>
  </si>
  <si>
    <t>7</t>
  </si>
  <si>
    <t>OPREMA CEST</t>
  </si>
  <si>
    <t>TUJE STORITVE</t>
  </si>
  <si>
    <t>79 311</t>
  </si>
  <si>
    <t>Projektantski nadzor</t>
  </si>
  <si>
    <t>ur</t>
  </si>
  <si>
    <t>ŠT.</t>
  </si>
  <si>
    <t>POSTAVKA</t>
  </si>
  <si>
    <t>CENA BREZ DDV</t>
  </si>
  <si>
    <t>Nepredvidena dela [5 %]:</t>
  </si>
  <si>
    <t>Cena z nepredvidenimi deli brez DDV:</t>
  </si>
  <si>
    <t>Zasip z zrnato kamnino – 3. kategorije z dobavo iz kamnoloma</t>
  </si>
  <si>
    <t>24 218</t>
  </si>
  <si>
    <t>5.9</t>
  </si>
  <si>
    <t>Zaščitna dela</t>
  </si>
  <si>
    <t>5.9/2</t>
  </si>
  <si>
    <t>Hidroizolacije</t>
  </si>
  <si>
    <t>59 452</t>
  </si>
  <si>
    <t>Izdelava sprijemne plasti – predhodnega premaza s hladnim bitumenskim vezivom, količina 0,21 do 0,3 kg/m2</t>
  </si>
  <si>
    <t>59 843</t>
  </si>
  <si>
    <t>Zatesnitev dilatacijske rege s trajno elastično zmesjo za stike</t>
  </si>
  <si>
    <t>Rekonstrukcija prekladne plošče mostu čez potok Klamfer na JP 795191 Hrušica – Veliki Orehek</t>
  </si>
  <si>
    <t>Izvedbeni načrt za izvedbo št. 01-TS/1/22-21</t>
  </si>
  <si>
    <t>Rekonstrukcija prekladne plošče mostu čez potok Klamfer</t>
  </si>
  <si>
    <t>na JP 795191 Hrušica – Veliki Orehek</t>
  </si>
  <si>
    <t>1.2.1</t>
  </si>
  <si>
    <t>Odstranitev grmovja, dreves, vej in panjev</t>
  </si>
  <si>
    <t>12 151</t>
  </si>
  <si>
    <t>Posek in odstranitev drevesa z deblom premera 11 do 30 cm ter odstranitev vej</t>
  </si>
  <si>
    <t>Odstranitev grmovja na redko porasli površini (do 50 % pokritega tlorisa) - ročno</t>
  </si>
  <si>
    <t>12 111</t>
  </si>
  <si>
    <t>12 161</t>
  </si>
  <si>
    <t>Odstranitev panja s premerom 11 do 30 cm z odvozom na deponijo na razdaljo do 100 m</t>
  </si>
  <si>
    <t>12 455</t>
  </si>
  <si>
    <t>Porušitev in odstranitev premostitvenega objekta z razpetino nad 5 m v sovprežni izvedbi.</t>
  </si>
  <si>
    <t>OPOMBA: Odstranitev AB plošče mostu v sestavi:
- odstranitev AB plošče in robnih vencev: 8,0 m3
- odstranitev jeklenih nosilcev višine 28 cm: 4 kosi
- delna odstranitev kamnite stene opornika za pripravo ležišča 
  za novo AB ploščo: 2,0 m3</t>
  </si>
  <si>
    <t>21 234</t>
  </si>
  <si>
    <t>OP.: Vključno z odvozom na stalno deponijo. Izkop za oporniki.</t>
  </si>
  <si>
    <t>Izkop zrnate kamnine – 3. kategorije – ročno in strojno (30:70) z nakladanjem</t>
  </si>
  <si>
    <t>24 484</t>
  </si>
  <si>
    <t>Izdelava posteljice iz mešanih kamnitih zrn v debelini 30 cm</t>
  </si>
  <si>
    <t>OP.: Zmrzlinsko odporen kamniti material granulacije 0-64 mm, v debelini 30 cm, z utrjevanjem (voziščna konstrukcija)</t>
  </si>
  <si>
    <t>32 234</t>
  </si>
  <si>
    <t>Izdelava obrabne in zaporne plasti bituminizirane zmesi AC 11 surf B 50/70 A3 v debelini 4 cm.</t>
  </si>
  <si>
    <t>32 663</t>
  </si>
  <si>
    <t>Izdelava obrabne in zaporne plasti bituminizirane zmesi SMA 8 PmB
45/80-65 A2 Z4 v debelini 3 cm</t>
  </si>
  <si>
    <t>Izdelava zgornje nosilne plasti bituminizirane zmesi AC 22 surf 
B50/70 A3 v debelini od 5,0 - 10,0 cm</t>
  </si>
  <si>
    <t>3.5</t>
  </si>
  <si>
    <t>Robni elementi vozišč</t>
  </si>
  <si>
    <t>3.5.2</t>
  </si>
  <si>
    <t>Robniki</t>
  </si>
  <si>
    <t>35 283</t>
  </si>
  <si>
    <t>35 287</t>
  </si>
  <si>
    <t>3.6</t>
  </si>
  <si>
    <t>Bankine</t>
  </si>
  <si>
    <t>Izdelava bankine iz gramoza ali naravno zdrobljenega kamnitega materiala, široke do 0,50 m</t>
  </si>
  <si>
    <t>36 111</t>
  </si>
  <si>
    <t>1.3.2</t>
  </si>
  <si>
    <t>Pripravljalna dela pri objektih</t>
  </si>
  <si>
    <t>Zavarovanje gradbišča v času gradnje s popolno zaporo prometa</t>
  </si>
  <si>
    <t>13 271</t>
  </si>
  <si>
    <t>Dobava in postavitev nepremičnega delovnega odra za izvajanje del na spodnjem delu nosilne konstrukcije, višina odra do 5,0 m.</t>
  </si>
  <si>
    <t>OPOMBA: Postavitev lovilnega odra pod prekladno konstrukcijo objekta v fazi rušitve le te.</t>
  </si>
  <si>
    <t>51 631</t>
  </si>
  <si>
    <t>Izdelava podprtega opaža za bočne stranice ravnih plošč</t>
  </si>
  <si>
    <t>52 216</t>
  </si>
  <si>
    <t>Dobava in vgraditev cementnega betona C12/15</t>
  </si>
  <si>
    <t>OP.: Podložni beton pod prehodno ploščo</t>
  </si>
  <si>
    <t>OP.: Prekladna plošča. Stopnje izpostavljenosti: XF4, XD1, XF2, PV-II</t>
  </si>
  <si>
    <t>Dobava in vgraditev ojačenega cementnega betona C30/37 v prekladno konstrukcijo tipa polne plošče</t>
  </si>
  <si>
    <t>53 361</t>
  </si>
  <si>
    <t>Dobava in vgraditev ojačenega cementnega betona C30/37 v hodnike in robne vence na premostitvenih objektih in podpornih ali opornih konstrukcijah</t>
  </si>
  <si>
    <t>53 372</t>
  </si>
  <si>
    <t>5.6</t>
  </si>
  <si>
    <t>56 812</t>
  </si>
  <si>
    <t>Sidranje armature ali moznikov v ekspanzijsko malto, vključno z vrtanjem lukenj premera 14 do 22 mm</t>
  </si>
  <si>
    <t>Sidranje</t>
  </si>
  <si>
    <t>Izdelava hidroizolacije z bitumenskimi trakovi, debelimi 4,5 ali 5 mm, sprijemna plast iz bitumenske lepilne zmesi</t>
  </si>
  <si>
    <t>59 654</t>
  </si>
  <si>
    <t>59 811</t>
  </si>
  <si>
    <t>Izdelava silikonskega premaza cementnobetonske površine objekta, izpostavljene vplivom slanice, po načrtu</t>
  </si>
  <si>
    <t xml:space="preserve">OP.: Premaz robnega venca in hodnika. </t>
  </si>
  <si>
    <t>OP.: Zatesnitev rege med robnikom in AB hodnikom</t>
  </si>
  <si>
    <t>OP.: Zatesnitev rege med robnikom in asfaltom</t>
  </si>
  <si>
    <t>59 946</t>
  </si>
  <si>
    <t>Izdelava dilatacijske rege………… po načrtu</t>
  </si>
  <si>
    <t>OP.: Prečna dilatacija AB hodnika iz stiropora deb. 1 cm, viš. do 30 cm in zatesnitev zg. dela s trajnoelastičnim kitom</t>
  </si>
  <si>
    <t>6.1</t>
  </si>
  <si>
    <t>Pokončna oprema cest</t>
  </si>
  <si>
    <t>61 112</t>
  </si>
  <si>
    <t>Izdelava temelja iz cementnega betona C 12/15, globine 50 cm, premera 30 cm</t>
  </si>
  <si>
    <t>61 214</t>
  </si>
  <si>
    <t>Dobava in vgraditev stebrička za prometni znak iz vroče cinkane jeklene cevi s premerom 64 mm, dolge 2000 mm</t>
  </si>
  <si>
    <t>61 611</t>
  </si>
  <si>
    <t>Pomen: prepovedan promet za vozila, katerih osna obremenitev je večja od 6 ton. Prometni znak se postavi na vrhu klanca.</t>
  </si>
  <si>
    <t>Oprema za zavarovanje prometa</t>
  </si>
  <si>
    <t>6.2</t>
  </si>
  <si>
    <t>31 228</t>
  </si>
  <si>
    <t>Izdelava s cementom vezane (stabilizirane) nosilne plasti drobljenca v debelini 20 cm</t>
  </si>
  <si>
    <t>OP.: Beton C25/30, stopnja izpostavljenosti XC2.</t>
  </si>
  <si>
    <t>Odvodnjavanje vozišča s PP cevmi DN50, vgrajene v robni venec. Dolžina za 1 kos: 2x 0,50 m + 2x 45° element. Dodatno je potrebno izvesti izvrtino v prefabricirani betonski robnik. Izvedba po detajlu.</t>
  </si>
  <si>
    <t>Dobava in pritrditev okroglega prometnega znaka, podloga iz vroče cinkane jeklene pločevine, folija RA1, premera 400 mm</t>
  </si>
  <si>
    <t>Dobava in postavitev rebrastih palic iz visokovrednega trdega jekla B 500-B s premerom ≥ 14 mm, srednje zahtevna ojačitev</t>
  </si>
  <si>
    <t>Dobava in postavitev rebrastih žic iz visokovrednega trdega jekla B 500-B s premerom ≤ 12 mm, srednje zahtevna ojačitev</t>
  </si>
  <si>
    <t>OP: Vrtanje v kamniti opornik. V ceni upoštevati vrtanje lukenj, dobavo in vgadnjo sidrne mase ter vgradnjo sider iz RA. Sidra iz RA so upoštevana v postavki armature. 20 vrtin dolžine 20 cm.</t>
  </si>
  <si>
    <t>58 211</t>
  </si>
  <si>
    <t>51 131</t>
  </si>
  <si>
    <t>Izdelava nosilnega podpornega odra z opažem za prekladno ploščo premostitvenega objekta, visokega do  4 m.</t>
  </si>
  <si>
    <t>OPOMBA: Postavitev in vzdrževanje prometne zapore (ocenjena vrednost je 2000€). Obračun zapore se bo izvedel po dejanskih stroških. Zapora velja za celotno traso in za vsa dela dogovorjena s pogodbo.</t>
  </si>
  <si>
    <t>kpl</t>
  </si>
  <si>
    <t>Dobava in vgraditev jeklene varnostne ograje (JVO).</t>
  </si>
  <si>
    <t>PREDRAČUN Z REKAPITULACIJO STROŠKOV</t>
  </si>
  <si>
    <t>Dobava in vgraditev robnika na objektu iz naravnega kamna s prerezom 15/20 cm</t>
  </si>
  <si>
    <t>Dobava in vgraditev robnika na prehodu z objekta na nasip iz naravnega kamna s prerezom 15/20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</si>
</sst>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"/>
  </numFmts>
  <fonts count="6" x14ac:knownFonts="1">
    <font>
      <sz val="8.5"/>
      <name val="Calibri"/>
      <family val="2"/>
      <charset val="238"/>
    </font>
    <font>
      <b/>
      <sz val="8.5"/>
      <name val="Calibri"/>
      <family val="2"/>
      <charset val="238"/>
      <scheme val="minor"/>
    </font>
    <font>
      <sz val="8.5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164" fontId="2" fillId="0" borderId="0" xfId="0" applyNumberFormat="1" applyFont="1" applyBorder="1" applyAlignment="1" applyProtection="1">
      <alignment horizontal="right" vertical="top"/>
      <protection locked="0"/>
    </xf>
    <xf numFmtId="164" fontId="2" fillId="0" borderId="0" xfId="0" applyNumberFormat="1" applyFont="1" applyAlignment="1" applyProtection="1">
      <alignment horizontal="right" vertical="top"/>
      <protection locked="0"/>
    </xf>
    <xf numFmtId="0" fontId="5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right" vertical="center"/>
    </xf>
    <xf numFmtId="49" fontId="4" fillId="0" borderId="2" xfId="0" applyNumberFormat="1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right" vertical="center"/>
    </xf>
    <xf numFmtId="49" fontId="4" fillId="0" borderId="0" xfId="0" applyNumberFormat="1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 wrapText="1"/>
    </xf>
    <xf numFmtId="164" fontId="3" fillId="0" borderId="0" xfId="0" applyNumberFormat="1" applyFont="1" applyAlignment="1" applyProtection="1">
      <alignment horizontal="right" vertical="center"/>
    </xf>
    <xf numFmtId="49" fontId="4" fillId="0" borderId="3" xfId="0" applyNumberFormat="1" applyFont="1" applyBorder="1" applyAlignment="1" applyProtection="1">
      <alignment horizontal="left" vertical="center"/>
    </xf>
    <xf numFmtId="0" fontId="4" fillId="0" borderId="3" xfId="0" applyFont="1" applyBorder="1" applyAlignment="1" applyProtection="1">
      <alignment horizontal="left" vertical="center" wrapText="1"/>
    </xf>
    <xf numFmtId="164" fontId="3" fillId="0" borderId="3" xfId="0" applyNumberFormat="1" applyFont="1" applyBorder="1" applyAlignment="1" applyProtection="1">
      <alignment horizontal="right" vertical="center"/>
    </xf>
    <xf numFmtId="164" fontId="3" fillId="0" borderId="0" xfId="0" applyNumberFormat="1" applyFont="1" applyAlignment="1" applyProtection="1">
      <alignment horizontal="left" vertical="center"/>
    </xf>
    <xf numFmtId="0" fontId="4" fillId="0" borderId="0" xfId="0" applyFont="1" applyBorder="1" applyAlignment="1" applyProtection="1">
      <alignment horizontal="right" vertical="center"/>
    </xf>
    <xf numFmtId="164" fontId="4" fillId="0" borderId="0" xfId="0" applyNumberFormat="1" applyFont="1" applyAlignment="1" applyProtection="1">
      <alignment horizontal="right" vertical="center"/>
    </xf>
    <xf numFmtId="0" fontId="2" fillId="0" borderId="3" xfId="0" applyFont="1" applyBorder="1" applyAlignment="1" applyProtection="1">
      <alignment horizontal="left" vertical="top"/>
    </xf>
    <xf numFmtId="0" fontId="2" fillId="0" borderId="3" xfId="0" applyFont="1" applyBorder="1" applyAlignment="1" applyProtection="1">
      <alignment horizontal="left" vertical="top" wrapText="1"/>
    </xf>
    <xf numFmtId="0" fontId="2" fillId="0" borderId="3" xfId="0" applyFont="1" applyBorder="1" applyAlignment="1" applyProtection="1">
      <alignment horizontal="right" vertical="top"/>
    </xf>
    <xf numFmtId="0" fontId="2" fillId="0" borderId="0" xfId="0" applyFont="1" applyAlignment="1" applyProtection="1">
      <alignment horizontal="left" vertical="top"/>
    </xf>
    <xf numFmtId="0" fontId="2" fillId="0" borderId="0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right" vertical="top"/>
    </xf>
    <xf numFmtId="164" fontId="2" fillId="0" borderId="0" xfId="0" applyNumberFormat="1" applyFont="1" applyBorder="1" applyAlignment="1" applyProtection="1">
      <alignment horizontal="right" vertical="top"/>
    </xf>
    <xf numFmtId="0" fontId="2" fillId="0" borderId="0" xfId="0" applyFont="1" applyAlignment="1" applyProtection="1">
      <alignment horizontal="left" vertical="top" wrapText="1"/>
    </xf>
    <xf numFmtId="4" fontId="2" fillId="0" borderId="0" xfId="0" applyNumberFormat="1" applyFont="1" applyBorder="1" applyAlignment="1" applyProtection="1">
      <alignment horizontal="right" vertical="top"/>
    </xf>
    <xf numFmtId="164" fontId="2" fillId="0" borderId="0" xfId="0" applyNumberFormat="1" applyFont="1" applyAlignment="1" applyProtection="1">
      <alignment horizontal="right" vertical="top"/>
    </xf>
    <xf numFmtId="49" fontId="2" fillId="0" borderId="0" xfId="0" applyNumberFormat="1" applyFont="1" applyAlignment="1" applyProtection="1">
      <alignment horizontal="left" vertical="top"/>
    </xf>
    <xf numFmtId="0" fontId="2" fillId="0" borderId="0" xfId="0" applyFont="1" applyAlignment="1" applyProtection="1">
      <alignment horizontal="right" vertical="top"/>
    </xf>
    <xf numFmtId="3" fontId="2" fillId="0" borderId="0" xfId="0" applyNumberFormat="1" applyFont="1" applyBorder="1" applyAlignment="1" applyProtection="1">
      <alignment horizontal="right" vertical="top"/>
    </xf>
    <xf numFmtId="49" fontId="1" fillId="2" borderId="2" xfId="0" applyNumberFormat="1" applyFont="1" applyFill="1" applyBorder="1" applyAlignment="1" applyProtection="1">
      <alignment horizontal="left" vertical="top"/>
    </xf>
    <xf numFmtId="0" fontId="1" fillId="2" borderId="2" xfId="0" applyFont="1" applyFill="1" applyBorder="1" applyAlignment="1" applyProtection="1">
      <alignment horizontal="left" vertical="top" wrapText="1"/>
    </xf>
    <xf numFmtId="0" fontId="2" fillId="2" borderId="2" xfId="0" applyFont="1" applyFill="1" applyBorder="1" applyAlignment="1" applyProtection="1">
      <alignment horizontal="right" vertical="top"/>
    </xf>
    <xf numFmtId="49" fontId="1" fillId="0" borderId="0" xfId="0" applyNumberFormat="1" applyFont="1" applyBorder="1" applyAlignment="1" applyProtection="1">
      <alignment horizontal="left" vertical="top"/>
    </xf>
    <xf numFmtId="0" fontId="1" fillId="0" borderId="0" xfId="0" applyFont="1" applyBorder="1" applyAlignment="1" applyProtection="1">
      <alignment horizontal="left" vertical="top" wrapText="1"/>
    </xf>
    <xf numFmtId="0" fontId="2" fillId="0" borderId="2" xfId="0" applyFont="1" applyBorder="1" applyAlignment="1" applyProtection="1">
      <alignment horizontal="left" vertical="top"/>
    </xf>
    <xf numFmtId="0" fontId="2" fillId="0" borderId="2" xfId="0" applyFont="1" applyBorder="1" applyAlignment="1" applyProtection="1">
      <alignment horizontal="left" vertical="top" wrapText="1"/>
    </xf>
    <xf numFmtId="0" fontId="2" fillId="0" borderId="2" xfId="0" applyFont="1" applyBorder="1" applyAlignment="1" applyProtection="1">
      <alignment horizontal="right" vertical="top"/>
    </xf>
    <xf numFmtId="4" fontId="2" fillId="0" borderId="0" xfId="0" applyNumberFormat="1" applyFont="1" applyAlignment="1" applyProtection="1">
      <alignment horizontal="left" vertical="top"/>
    </xf>
    <xf numFmtId="0" fontId="1" fillId="0" borderId="0" xfId="0" applyFont="1" applyBorder="1" applyAlignment="1" applyProtection="1">
      <alignment horizontal="left" vertical="top"/>
    </xf>
    <xf numFmtId="49" fontId="2" fillId="0" borderId="0" xfId="0" applyNumberFormat="1" applyFont="1" applyBorder="1" applyAlignment="1" applyProtection="1">
      <alignment horizontal="left" vertical="top"/>
    </xf>
    <xf numFmtId="0" fontId="2" fillId="0" borderId="0" xfId="0" quotePrefix="1" applyFont="1" applyBorder="1" applyAlignment="1" applyProtection="1">
      <alignment horizontal="left" vertical="top" wrapText="1"/>
    </xf>
    <xf numFmtId="165" fontId="2" fillId="0" borderId="0" xfId="0" applyNumberFormat="1" applyFont="1" applyBorder="1" applyAlignment="1" applyProtection="1">
      <alignment horizontal="right" vertical="top"/>
    </xf>
    <xf numFmtId="0" fontId="1" fillId="0" borderId="0" xfId="0" applyFont="1" applyAlignment="1" applyProtection="1">
      <alignment horizontal="left" vertical="top"/>
    </xf>
    <xf numFmtId="0" fontId="2" fillId="0" borderId="1" xfId="0" applyFont="1" applyBorder="1" applyAlignment="1" applyProtection="1">
      <alignment horizontal="left" vertical="top"/>
    </xf>
    <xf numFmtId="0" fontId="2" fillId="0" borderId="1" xfId="0" applyFont="1" applyBorder="1" applyAlignment="1" applyProtection="1">
      <alignment horizontal="left" vertical="top" wrapText="1"/>
    </xf>
    <xf numFmtId="0" fontId="2" fillId="0" borderId="1" xfId="0" applyFont="1" applyBorder="1" applyAlignment="1" applyProtection="1">
      <alignment horizontal="right" vertical="top"/>
    </xf>
    <xf numFmtId="0" fontId="2" fillId="0" borderId="0" xfId="0" quotePrefix="1" applyFont="1" applyBorder="1" applyAlignment="1" applyProtection="1">
      <alignment horizontal="left" vertical="top"/>
    </xf>
  </cellXfs>
  <cellStyles count="1">
    <cellStyle name="Navadno" xfId="0" builtinId="0" customBuiltin="1"/>
  </cellStyles>
  <dxfs count="0"/>
  <tableStyles count="0" defaultTableStyle="TableStyleMedium9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tabSelected="1" view="pageBreakPreview" zoomScale="145" zoomScaleNormal="130" zoomScaleSheetLayoutView="145" workbookViewId="0">
      <selection activeCell="B43" sqref="B43"/>
    </sheetView>
  </sheetViews>
  <sheetFormatPr defaultColWidth="9.1640625" defaultRowHeight="15" customHeight="1" x14ac:dyDescent="0.2"/>
  <cols>
    <col min="1" max="1" width="15.83203125" style="6" customWidth="1"/>
    <col min="2" max="2" width="15.83203125" style="4" customWidth="1"/>
    <col min="3" max="3" width="30.83203125" style="4" customWidth="1"/>
    <col min="4" max="4" width="15.83203125" style="4" customWidth="1"/>
    <col min="5" max="5" width="30.83203125" style="5" customWidth="1"/>
    <col min="6" max="7" width="15.6640625" style="5" customWidth="1"/>
    <col min="8" max="16384" width="9.1640625" style="6"/>
  </cols>
  <sheetData>
    <row r="1" spans="1:5" ht="18" customHeight="1" x14ac:dyDescent="0.2">
      <c r="A1" s="3" t="s">
        <v>202</v>
      </c>
    </row>
    <row r="4" spans="1:5" ht="15" customHeight="1" x14ac:dyDescent="0.2">
      <c r="A4" s="7" t="s">
        <v>54</v>
      </c>
      <c r="B4" s="6" t="s">
        <v>112</v>
      </c>
      <c r="C4" s="6"/>
      <c r="D4" s="6"/>
    </row>
    <row r="5" spans="1:5" ht="15" customHeight="1" x14ac:dyDescent="0.2">
      <c r="A5" s="7" t="s">
        <v>55</v>
      </c>
      <c r="B5" s="6" t="s">
        <v>113</v>
      </c>
      <c r="C5" s="6"/>
      <c r="D5" s="6"/>
    </row>
    <row r="6" spans="1:5" ht="15" customHeight="1" x14ac:dyDescent="0.2">
      <c r="A6" s="7"/>
      <c r="B6" s="8"/>
      <c r="C6" s="8"/>
      <c r="D6" s="8"/>
    </row>
    <row r="7" spans="1:5" ht="15" customHeight="1" thickBot="1" x14ac:dyDescent="0.25">
      <c r="A7" s="9"/>
      <c r="B7" s="10"/>
      <c r="C7" s="10"/>
      <c r="D7" s="10"/>
      <c r="E7" s="11"/>
    </row>
    <row r="8" spans="1:5" ht="5.0999999999999996" customHeight="1" x14ac:dyDescent="0.2">
      <c r="A8" s="12"/>
      <c r="B8" s="13"/>
      <c r="C8" s="13"/>
      <c r="D8" s="13"/>
      <c r="E8" s="14"/>
    </row>
    <row r="9" spans="1:5" ht="15" customHeight="1" x14ac:dyDescent="0.2">
      <c r="A9" s="6" t="s">
        <v>97</v>
      </c>
      <c r="B9" s="6" t="s">
        <v>98</v>
      </c>
      <c r="C9" s="6"/>
      <c r="D9" s="6"/>
      <c r="E9" s="14" t="s">
        <v>99</v>
      </c>
    </row>
    <row r="10" spans="1:5" ht="5.0999999999999996" customHeight="1" x14ac:dyDescent="0.2">
      <c r="A10" s="15"/>
      <c r="B10" s="16"/>
      <c r="C10" s="16"/>
      <c r="D10" s="16"/>
      <c r="E10" s="17"/>
    </row>
    <row r="11" spans="1:5" ht="15" customHeight="1" x14ac:dyDescent="0.2">
      <c r="A11" s="18"/>
      <c r="B11" s="19"/>
      <c r="C11" s="19"/>
      <c r="D11" s="19"/>
      <c r="E11" s="14"/>
    </row>
    <row r="12" spans="1:5" ht="15" customHeight="1" x14ac:dyDescent="0.2">
      <c r="A12" s="18" t="s">
        <v>14</v>
      </c>
      <c r="B12" s="12" t="str">
        <f>'Popis del'!B12</f>
        <v>PREDDELA</v>
      </c>
      <c r="C12" s="13"/>
      <c r="D12" s="13"/>
      <c r="E12" s="20">
        <f>'Popis del'!F65</f>
        <v>0</v>
      </c>
    </row>
    <row r="13" spans="1:5" ht="15" customHeight="1" x14ac:dyDescent="0.2">
      <c r="A13" s="18" t="s">
        <v>25</v>
      </c>
      <c r="B13" s="12" t="str">
        <f>'Popis del'!B67</f>
        <v>ZEMELJSKA DELA</v>
      </c>
      <c r="C13" s="13"/>
      <c r="D13" s="13"/>
      <c r="E13" s="20">
        <f>'Popis del'!F102</f>
        <v>0</v>
      </c>
    </row>
    <row r="14" spans="1:5" ht="15" customHeight="1" x14ac:dyDescent="0.2">
      <c r="A14" s="18" t="s">
        <v>39</v>
      </c>
      <c r="B14" s="12" t="str">
        <f>'Popis del'!B104</f>
        <v>VOZIŠČNE KONSTRUKCIJE</v>
      </c>
      <c r="C14" s="13"/>
      <c r="D14" s="13"/>
      <c r="E14" s="20">
        <f>'Popis del'!F141</f>
        <v>0</v>
      </c>
    </row>
    <row r="15" spans="1:5" ht="15" customHeight="1" x14ac:dyDescent="0.2">
      <c r="A15" s="18" t="s">
        <v>40</v>
      </c>
      <c r="B15" s="12" t="str">
        <f>'Popis del'!B143</f>
        <v>ODVODNJAVANJE</v>
      </c>
      <c r="C15" s="13"/>
      <c r="D15" s="13"/>
      <c r="E15" s="20">
        <f>'Popis del'!F150</f>
        <v>0</v>
      </c>
    </row>
    <row r="16" spans="1:5" ht="15" customHeight="1" x14ac:dyDescent="0.2">
      <c r="A16" s="18" t="s">
        <v>31</v>
      </c>
      <c r="B16" s="12" t="str">
        <f>'Popis del'!B152</f>
        <v>GRADBENA IN OBRTNIŠKA DELA</v>
      </c>
      <c r="C16" s="13"/>
      <c r="D16" s="13"/>
      <c r="E16" s="20">
        <f>'Popis del'!F214</f>
        <v>0</v>
      </c>
    </row>
    <row r="17" spans="1:9" ht="15" customHeight="1" x14ac:dyDescent="0.2">
      <c r="A17" s="18" t="s">
        <v>52</v>
      </c>
      <c r="B17" s="12" t="str">
        <f>'Popis del'!B216</f>
        <v>OPREMA CEST</v>
      </c>
      <c r="C17" s="13"/>
      <c r="D17" s="13"/>
      <c r="E17" s="20">
        <f>'Popis del'!F236</f>
        <v>0</v>
      </c>
    </row>
    <row r="18" spans="1:9" ht="15" customHeight="1" x14ac:dyDescent="0.2">
      <c r="A18" s="18" t="s">
        <v>91</v>
      </c>
      <c r="B18" s="12" t="str">
        <f>'Popis del'!B238</f>
        <v>TUJE STORITVE</v>
      </c>
      <c r="C18" s="13"/>
      <c r="D18" s="13"/>
      <c r="E18" s="20">
        <f>'Popis del'!F243</f>
        <v>0</v>
      </c>
    </row>
    <row r="19" spans="1:9" ht="15" customHeight="1" thickBot="1" x14ac:dyDescent="0.25">
      <c r="A19" s="9"/>
      <c r="B19" s="10"/>
      <c r="C19" s="10"/>
      <c r="D19" s="10"/>
      <c r="E19" s="11"/>
    </row>
    <row r="20" spans="1:9" ht="15" customHeight="1" x14ac:dyDescent="0.2">
      <c r="A20" s="12"/>
      <c r="B20" s="13"/>
      <c r="C20" s="13"/>
      <c r="D20" s="13"/>
      <c r="E20" s="14"/>
    </row>
    <row r="21" spans="1:9" ht="15" customHeight="1" thickBot="1" x14ac:dyDescent="0.25">
      <c r="A21" s="21" t="s">
        <v>53</v>
      </c>
      <c r="B21" s="22"/>
      <c r="C21" s="22"/>
      <c r="D21" s="22"/>
      <c r="E21" s="23"/>
    </row>
    <row r="22" spans="1:9" ht="15" customHeight="1" thickTop="1" x14ac:dyDescent="0.2">
      <c r="A22" s="18"/>
      <c r="B22" s="19"/>
      <c r="C22" s="19"/>
      <c r="D22" s="19"/>
      <c r="E22" s="20"/>
    </row>
    <row r="23" spans="1:9" ht="15" customHeight="1" x14ac:dyDescent="0.2">
      <c r="A23" s="18"/>
      <c r="D23" s="14" t="s">
        <v>23</v>
      </c>
      <c r="E23" s="20">
        <f>ROUND(SUM(E11:E19),2)</f>
        <v>0</v>
      </c>
      <c r="G23" s="20"/>
    </row>
    <row r="24" spans="1:9" ht="15" customHeight="1" x14ac:dyDescent="0.2">
      <c r="A24" s="18"/>
      <c r="D24" s="14" t="s">
        <v>100</v>
      </c>
      <c r="E24" s="20">
        <f>ROUND((E23*0.05),2)</f>
        <v>0</v>
      </c>
    </row>
    <row r="25" spans="1:9" ht="15" customHeight="1" x14ac:dyDescent="0.2">
      <c r="A25" s="18"/>
      <c r="D25" s="14" t="s">
        <v>101</v>
      </c>
      <c r="E25" s="20">
        <f>ROUND((E23+E24),2)</f>
        <v>0</v>
      </c>
    </row>
    <row r="26" spans="1:9" ht="15" customHeight="1" x14ac:dyDescent="0.2">
      <c r="A26" s="18"/>
      <c r="D26" s="14" t="s">
        <v>50</v>
      </c>
      <c r="E26" s="20">
        <f>ROUND((E25*0.22),2)</f>
        <v>0</v>
      </c>
      <c r="I26" s="24"/>
    </row>
    <row r="27" spans="1:9" ht="15" customHeight="1" x14ac:dyDescent="0.2">
      <c r="A27" s="18"/>
      <c r="F27" s="20"/>
      <c r="G27" s="20"/>
    </row>
    <row r="28" spans="1:9" ht="15" customHeight="1" x14ac:dyDescent="0.2">
      <c r="A28" s="18"/>
      <c r="D28" s="25" t="s">
        <v>24</v>
      </c>
      <c r="E28" s="26">
        <f>ROUND((E25+E26),2)</f>
        <v>0</v>
      </c>
      <c r="F28" s="20"/>
      <c r="G28" s="20"/>
    </row>
    <row r="29" spans="1:9" ht="15" customHeight="1" thickBot="1" x14ac:dyDescent="0.25">
      <c r="A29" s="21"/>
      <c r="B29" s="22"/>
      <c r="C29" s="22"/>
      <c r="D29" s="22"/>
      <c r="E29" s="23"/>
      <c r="F29" s="20"/>
      <c r="G29" s="20"/>
    </row>
    <row r="30" spans="1:9" ht="15" customHeight="1" thickTop="1" x14ac:dyDescent="0.2">
      <c r="A30" s="18"/>
      <c r="B30" s="19"/>
      <c r="C30" s="19"/>
      <c r="D30" s="19"/>
      <c r="E30" s="20"/>
      <c r="F30" s="20"/>
      <c r="G30" s="20"/>
    </row>
    <row r="31" spans="1:9" ht="15" customHeight="1" x14ac:dyDescent="0.2">
      <c r="A31" s="18"/>
      <c r="B31" s="19"/>
      <c r="C31" s="19"/>
      <c r="D31" s="19"/>
      <c r="E31" s="20"/>
      <c r="F31" s="20"/>
      <c r="G31" s="20"/>
    </row>
    <row r="32" spans="1:9" ht="15" customHeight="1" x14ac:dyDescent="0.2">
      <c r="A32" s="18"/>
      <c r="B32" s="19"/>
      <c r="C32" s="19"/>
      <c r="D32" s="19"/>
      <c r="E32" s="20"/>
      <c r="F32" s="20"/>
      <c r="G32" s="20"/>
    </row>
    <row r="33" spans="1:7" ht="15" customHeight="1" x14ac:dyDescent="0.2">
      <c r="A33" s="18"/>
      <c r="B33" s="19"/>
      <c r="C33" s="19"/>
      <c r="D33" s="19"/>
      <c r="E33" s="20"/>
      <c r="F33" s="20"/>
      <c r="G33" s="20"/>
    </row>
    <row r="34" spans="1:7" ht="15" customHeight="1" x14ac:dyDescent="0.2">
      <c r="A34" s="18"/>
      <c r="B34" s="19"/>
      <c r="C34" s="19"/>
      <c r="D34" s="19"/>
      <c r="E34" s="20"/>
      <c r="F34" s="20"/>
      <c r="G34" s="20"/>
    </row>
    <row r="35" spans="1:7" ht="15" customHeight="1" x14ac:dyDescent="0.2">
      <c r="A35" s="18"/>
      <c r="B35" s="19"/>
      <c r="C35" s="19"/>
      <c r="D35" s="19"/>
      <c r="E35" s="20"/>
      <c r="F35" s="20"/>
      <c r="G35" s="20"/>
    </row>
  </sheetData>
  <sheetProtection algorithmName="SHA-512" hashValue="G4KAODak0RPbFuMTs2RsL9ZEX0+lrpsANDSn54KkCW2gVYc+AG63pBNwXl0Jg8DgeAWd6Sl0HojkCo5B+NY/mw==" saltValue="OyXOKgKefl20ViKImcQtWw==" spinCount="100000" sheet="1" objects="1" scenarios="1" selectLockedCells="1"/>
  <pageMargins left="0.98425196850393704" right="0.59055118110236227" top="0.59055118110236227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52"/>
  <sheetViews>
    <sheetView view="pageBreakPreview" zoomScale="115" zoomScaleNormal="115" zoomScaleSheetLayoutView="115" workbookViewId="0">
      <selection activeCell="E147" sqref="E147"/>
    </sheetView>
  </sheetViews>
  <sheetFormatPr defaultColWidth="9.1640625" defaultRowHeight="11.25" x14ac:dyDescent="0.2"/>
  <cols>
    <col min="1" max="1" width="8.83203125" style="30" customWidth="1"/>
    <col min="2" max="2" width="55.83203125" style="35" customWidth="1"/>
    <col min="3" max="3" width="9.6640625" style="39" customWidth="1"/>
    <col min="4" max="4" width="7.6640625" style="39" customWidth="1"/>
    <col min="5" max="6" width="14.6640625" style="39" customWidth="1"/>
    <col min="7" max="16384" width="9.1640625" style="30"/>
  </cols>
  <sheetData>
    <row r="1" spans="1:6" x14ac:dyDescent="0.2">
      <c r="A1" s="54" t="s">
        <v>54</v>
      </c>
      <c r="B1" s="30" t="s">
        <v>114</v>
      </c>
    </row>
    <row r="2" spans="1:6" x14ac:dyDescent="0.2">
      <c r="A2" s="54"/>
      <c r="B2" s="30" t="s">
        <v>115</v>
      </c>
    </row>
    <row r="3" spans="1:6" x14ac:dyDescent="0.2">
      <c r="A3" s="54" t="s">
        <v>55</v>
      </c>
      <c r="B3" s="30" t="str">
        <f>Rekapitulacija!B5</f>
        <v>Izvedbeni načrt za izvedbo št. 01-TS/1/22-21</v>
      </c>
    </row>
    <row r="4" spans="1:6" ht="12" thickBot="1" x14ac:dyDescent="0.25">
      <c r="A4" s="55"/>
      <c r="B4" s="56"/>
      <c r="C4" s="57"/>
      <c r="D4" s="57"/>
      <c r="E4" s="57"/>
      <c r="F4" s="57"/>
    </row>
    <row r="5" spans="1:6" x14ac:dyDescent="0.2">
      <c r="A5" s="31"/>
      <c r="B5" s="32"/>
      <c r="C5" s="33"/>
      <c r="D5" s="33"/>
      <c r="E5" s="33"/>
      <c r="F5" s="33"/>
    </row>
    <row r="6" spans="1:6" x14ac:dyDescent="0.2">
      <c r="A6" s="31" t="s">
        <v>45</v>
      </c>
      <c r="B6" s="58" t="s">
        <v>56</v>
      </c>
      <c r="C6" s="33"/>
      <c r="D6" s="33"/>
      <c r="E6" s="33"/>
      <c r="F6" s="33"/>
    </row>
    <row r="7" spans="1:6" x14ac:dyDescent="0.2">
      <c r="A7" s="31"/>
      <c r="B7" s="58" t="s">
        <v>57</v>
      </c>
      <c r="C7" s="33"/>
      <c r="D7" s="33"/>
      <c r="E7" s="33"/>
      <c r="F7" s="33"/>
    </row>
    <row r="8" spans="1:6" x14ac:dyDescent="0.2">
      <c r="A8" s="31"/>
      <c r="B8" s="58" t="s">
        <v>58</v>
      </c>
      <c r="C8" s="33"/>
      <c r="D8" s="33"/>
      <c r="E8" s="33"/>
      <c r="F8" s="33"/>
    </row>
    <row r="9" spans="1:6" ht="12" thickBot="1" x14ac:dyDescent="0.25">
      <c r="A9" s="55"/>
      <c r="B9" s="56"/>
      <c r="C9" s="57"/>
      <c r="D9" s="57"/>
      <c r="E9" s="57"/>
      <c r="F9" s="57"/>
    </row>
    <row r="10" spans="1:6" x14ac:dyDescent="0.2">
      <c r="A10" s="31"/>
      <c r="B10" s="32"/>
      <c r="C10" s="33"/>
      <c r="D10" s="33"/>
      <c r="E10" s="33"/>
      <c r="F10" s="33"/>
    </row>
    <row r="11" spans="1:6" x14ac:dyDescent="0.2">
      <c r="A11" s="31"/>
      <c r="B11" s="32"/>
      <c r="C11" s="33"/>
      <c r="D11" s="33"/>
      <c r="E11" s="33"/>
      <c r="F11" s="33"/>
    </row>
    <row r="12" spans="1:6" x14ac:dyDescent="0.2">
      <c r="A12" s="41" t="s">
        <v>14</v>
      </c>
      <c r="B12" s="42" t="s">
        <v>1</v>
      </c>
      <c r="C12" s="43"/>
      <c r="D12" s="43"/>
      <c r="E12" s="43"/>
      <c r="F12" s="43"/>
    </row>
    <row r="13" spans="1:6" x14ac:dyDescent="0.2">
      <c r="A13" s="51"/>
      <c r="B13" s="32"/>
      <c r="C13" s="33"/>
      <c r="D13" s="33"/>
      <c r="E13" s="33"/>
      <c r="F13" s="33"/>
    </row>
    <row r="14" spans="1:6" x14ac:dyDescent="0.2">
      <c r="A14" s="44" t="s">
        <v>15</v>
      </c>
      <c r="B14" s="45" t="s">
        <v>13</v>
      </c>
      <c r="C14" s="33"/>
      <c r="D14" s="33"/>
      <c r="E14" s="33"/>
      <c r="F14" s="33"/>
    </row>
    <row r="15" spans="1:6" x14ac:dyDescent="0.2">
      <c r="A15" s="44"/>
      <c r="B15" s="45"/>
      <c r="C15" s="33"/>
      <c r="D15" s="33"/>
      <c r="E15" s="33"/>
      <c r="F15" s="33"/>
    </row>
    <row r="16" spans="1:6" x14ac:dyDescent="0.2">
      <c r="A16" s="44" t="s">
        <v>116</v>
      </c>
      <c r="B16" s="45" t="s">
        <v>117</v>
      </c>
      <c r="C16" s="33"/>
      <c r="D16" s="33"/>
      <c r="E16" s="33"/>
      <c r="F16" s="33"/>
    </row>
    <row r="17" spans="1:6" x14ac:dyDescent="0.2">
      <c r="A17" s="51"/>
      <c r="B17" s="32"/>
      <c r="C17" s="33"/>
      <c r="D17" s="33"/>
      <c r="E17" s="33"/>
      <c r="F17" s="33"/>
    </row>
    <row r="18" spans="1:6" x14ac:dyDescent="0.2">
      <c r="A18" s="46" t="s">
        <v>9</v>
      </c>
      <c r="B18" s="47" t="s">
        <v>8</v>
      </c>
      <c r="C18" s="48" t="s">
        <v>10</v>
      </c>
      <c r="D18" s="48" t="s">
        <v>12</v>
      </c>
      <c r="E18" s="48" t="s">
        <v>11</v>
      </c>
      <c r="F18" s="48" t="s">
        <v>0</v>
      </c>
    </row>
    <row r="19" spans="1:6" x14ac:dyDescent="0.2">
      <c r="A19" s="31"/>
      <c r="B19" s="32"/>
      <c r="C19" s="33"/>
      <c r="D19" s="33"/>
      <c r="E19" s="33"/>
      <c r="F19" s="33"/>
    </row>
    <row r="20" spans="1:6" ht="22.5" x14ac:dyDescent="0.2">
      <c r="A20" s="31" t="s">
        <v>121</v>
      </c>
      <c r="B20" s="32" t="s">
        <v>120</v>
      </c>
      <c r="C20" s="36">
        <v>20</v>
      </c>
      <c r="D20" s="33" t="s">
        <v>3</v>
      </c>
      <c r="E20" s="1"/>
      <c r="F20" s="34">
        <f>C20*E20</f>
        <v>0</v>
      </c>
    </row>
    <row r="21" spans="1:6" x14ac:dyDescent="0.2">
      <c r="A21" s="31"/>
      <c r="B21" s="32"/>
      <c r="C21" s="33"/>
      <c r="D21" s="33"/>
      <c r="E21" s="33"/>
      <c r="F21" s="33"/>
    </row>
    <row r="22" spans="1:6" ht="22.5" x14ac:dyDescent="0.2">
      <c r="A22" s="31" t="s">
        <v>118</v>
      </c>
      <c r="B22" s="32" t="s">
        <v>119</v>
      </c>
      <c r="C22" s="40">
        <v>2</v>
      </c>
      <c r="D22" s="33" t="s">
        <v>4</v>
      </c>
      <c r="E22" s="1"/>
      <c r="F22" s="34">
        <f>C22*E22</f>
        <v>0</v>
      </c>
    </row>
    <row r="23" spans="1:6" x14ac:dyDescent="0.2">
      <c r="A23" s="31"/>
      <c r="B23" s="32"/>
      <c r="C23" s="33"/>
      <c r="D23" s="33"/>
      <c r="E23" s="33"/>
      <c r="F23" s="33"/>
    </row>
    <row r="24" spans="1:6" ht="22.5" x14ac:dyDescent="0.2">
      <c r="A24" s="31" t="s">
        <v>122</v>
      </c>
      <c r="B24" s="32" t="s">
        <v>123</v>
      </c>
      <c r="C24" s="40">
        <v>2</v>
      </c>
      <c r="D24" s="33" t="s">
        <v>4</v>
      </c>
      <c r="E24" s="1"/>
      <c r="F24" s="34">
        <f>C24*E24</f>
        <v>0</v>
      </c>
    </row>
    <row r="25" spans="1:6" x14ac:dyDescent="0.2">
      <c r="A25" s="44"/>
      <c r="B25" s="45"/>
      <c r="C25" s="33"/>
      <c r="D25" s="33"/>
      <c r="E25" s="33"/>
      <c r="F25" s="33"/>
    </row>
    <row r="26" spans="1:6" x14ac:dyDescent="0.2">
      <c r="A26" s="44" t="s">
        <v>19</v>
      </c>
      <c r="B26" s="45" t="s">
        <v>20</v>
      </c>
      <c r="C26" s="33"/>
      <c r="D26" s="33"/>
      <c r="E26" s="33"/>
      <c r="F26" s="33"/>
    </row>
    <row r="27" spans="1:6" x14ac:dyDescent="0.2">
      <c r="A27" s="51"/>
      <c r="B27" s="32"/>
      <c r="C27" s="33"/>
      <c r="D27" s="33"/>
      <c r="E27" s="33"/>
      <c r="F27" s="33"/>
    </row>
    <row r="28" spans="1:6" x14ac:dyDescent="0.2">
      <c r="A28" s="46" t="s">
        <v>9</v>
      </c>
      <c r="B28" s="47" t="s">
        <v>8</v>
      </c>
      <c r="C28" s="48" t="s">
        <v>10</v>
      </c>
      <c r="D28" s="48" t="s">
        <v>12</v>
      </c>
      <c r="E28" s="48" t="s">
        <v>11</v>
      </c>
      <c r="F28" s="48" t="s">
        <v>0</v>
      </c>
    </row>
    <row r="29" spans="1:6" x14ac:dyDescent="0.2">
      <c r="A29" s="31"/>
      <c r="B29" s="32"/>
      <c r="C29" s="33"/>
      <c r="D29" s="33"/>
      <c r="E29" s="33"/>
      <c r="F29" s="33"/>
    </row>
    <row r="30" spans="1:6" x14ac:dyDescent="0.2">
      <c r="A30" s="51" t="s">
        <v>18</v>
      </c>
      <c r="B30" s="32" t="s">
        <v>60</v>
      </c>
      <c r="C30" s="53">
        <v>22</v>
      </c>
      <c r="D30" s="33" t="s">
        <v>43</v>
      </c>
      <c r="E30" s="1"/>
      <c r="F30" s="34">
        <f>C30*E30</f>
        <v>0</v>
      </c>
    </row>
    <row r="31" spans="1:6" x14ac:dyDescent="0.2">
      <c r="A31" s="51"/>
      <c r="B31" s="52" t="s">
        <v>61</v>
      </c>
      <c r="C31" s="33"/>
      <c r="D31" s="33"/>
      <c r="E31" s="33"/>
      <c r="F31" s="33"/>
    </row>
    <row r="32" spans="1:6" x14ac:dyDescent="0.2">
      <c r="A32" s="51"/>
      <c r="B32" s="32"/>
      <c r="C32" s="33"/>
      <c r="D32" s="33"/>
      <c r="E32" s="33"/>
      <c r="F32" s="33"/>
    </row>
    <row r="33" spans="1:6" x14ac:dyDescent="0.2">
      <c r="A33" s="44" t="s">
        <v>41</v>
      </c>
      <c r="B33" s="45" t="s">
        <v>42</v>
      </c>
      <c r="C33" s="33"/>
      <c r="D33" s="33"/>
      <c r="E33" s="33"/>
      <c r="F33" s="33"/>
    </row>
    <row r="34" spans="1:6" x14ac:dyDescent="0.2">
      <c r="A34" s="51"/>
      <c r="B34" s="32"/>
      <c r="C34" s="33"/>
      <c r="D34" s="33"/>
      <c r="E34" s="33"/>
      <c r="F34" s="33"/>
    </row>
    <row r="35" spans="1:6" x14ac:dyDescent="0.2">
      <c r="A35" s="46" t="s">
        <v>9</v>
      </c>
      <c r="B35" s="47" t="s">
        <v>8</v>
      </c>
      <c r="C35" s="48" t="s">
        <v>10</v>
      </c>
      <c r="D35" s="48" t="s">
        <v>12</v>
      </c>
      <c r="E35" s="48" t="s">
        <v>11</v>
      </c>
      <c r="F35" s="48" t="s">
        <v>0</v>
      </c>
    </row>
    <row r="36" spans="1:6" x14ac:dyDescent="0.2">
      <c r="A36" s="31"/>
      <c r="B36" s="32"/>
      <c r="C36" s="33"/>
      <c r="D36" s="33"/>
      <c r="E36" s="33"/>
      <c r="F36" s="33"/>
    </row>
    <row r="37" spans="1:6" x14ac:dyDescent="0.2">
      <c r="A37" s="31" t="s">
        <v>62</v>
      </c>
      <c r="B37" s="32" t="s">
        <v>63</v>
      </c>
      <c r="C37" s="36">
        <f>3.5*2</f>
        <v>7</v>
      </c>
      <c r="D37" s="33" t="s">
        <v>43</v>
      </c>
      <c r="E37" s="1"/>
      <c r="F37" s="34">
        <f>C37*E37</f>
        <v>0</v>
      </c>
    </row>
    <row r="38" spans="1:6" x14ac:dyDescent="0.2">
      <c r="A38" s="31"/>
      <c r="B38" s="52"/>
      <c r="C38" s="36"/>
      <c r="D38" s="33"/>
      <c r="E38" s="34"/>
      <c r="F38" s="34"/>
    </row>
    <row r="39" spans="1:6" x14ac:dyDescent="0.2">
      <c r="A39" s="31" t="s">
        <v>64</v>
      </c>
      <c r="B39" s="52" t="s">
        <v>65</v>
      </c>
      <c r="C39" s="36">
        <v>40</v>
      </c>
      <c r="D39" s="33" t="s">
        <v>3</v>
      </c>
      <c r="E39" s="1"/>
      <c r="F39" s="34">
        <f>C39*E39</f>
        <v>0</v>
      </c>
    </row>
    <row r="40" spans="1:6" x14ac:dyDescent="0.2">
      <c r="A40" s="31"/>
      <c r="B40" s="52" t="s">
        <v>66</v>
      </c>
      <c r="C40" s="36"/>
      <c r="D40" s="33"/>
      <c r="E40" s="34"/>
      <c r="F40" s="34"/>
    </row>
    <row r="41" spans="1:6" x14ac:dyDescent="0.2">
      <c r="A41" s="31"/>
      <c r="B41" s="52"/>
      <c r="C41" s="36"/>
      <c r="D41" s="33"/>
      <c r="E41" s="34"/>
      <c r="F41" s="34"/>
    </row>
    <row r="42" spans="1:6" x14ac:dyDescent="0.2">
      <c r="A42" s="44" t="s">
        <v>16</v>
      </c>
      <c r="B42" s="45" t="s">
        <v>17</v>
      </c>
      <c r="C42" s="33"/>
      <c r="D42" s="33"/>
      <c r="E42" s="33"/>
      <c r="F42" s="33"/>
    </row>
    <row r="43" spans="1:6" x14ac:dyDescent="0.2">
      <c r="A43" s="51"/>
      <c r="B43" s="32"/>
      <c r="C43" s="33"/>
      <c r="D43" s="33"/>
      <c r="E43" s="33"/>
      <c r="F43" s="33"/>
    </row>
    <row r="44" spans="1:6" x14ac:dyDescent="0.2">
      <c r="A44" s="46" t="s">
        <v>9</v>
      </c>
      <c r="B44" s="47" t="s">
        <v>8</v>
      </c>
      <c r="C44" s="48" t="s">
        <v>10</v>
      </c>
      <c r="D44" s="48" t="s">
        <v>12</v>
      </c>
      <c r="E44" s="48" t="s">
        <v>11</v>
      </c>
      <c r="F44" s="48" t="s">
        <v>0</v>
      </c>
    </row>
    <row r="45" spans="1:6" x14ac:dyDescent="0.2">
      <c r="A45" s="31"/>
      <c r="B45" s="32"/>
      <c r="C45" s="33"/>
      <c r="D45" s="33"/>
      <c r="E45" s="33"/>
      <c r="F45" s="33"/>
    </row>
    <row r="46" spans="1:6" ht="22.5" x14ac:dyDescent="0.2">
      <c r="A46" s="31" t="s">
        <v>124</v>
      </c>
      <c r="B46" s="32" t="s">
        <v>125</v>
      </c>
      <c r="C46" s="40">
        <v>1</v>
      </c>
      <c r="D46" s="33" t="s">
        <v>4</v>
      </c>
      <c r="E46" s="1"/>
      <c r="F46" s="34">
        <f>C46*E46</f>
        <v>0</v>
      </c>
    </row>
    <row r="47" spans="1:6" ht="56.25" x14ac:dyDescent="0.2">
      <c r="A47" s="31"/>
      <c r="B47" s="52" t="s">
        <v>126</v>
      </c>
      <c r="C47" s="36"/>
      <c r="D47" s="33"/>
      <c r="E47" s="34"/>
      <c r="F47" s="34"/>
    </row>
    <row r="48" spans="1:6" x14ac:dyDescent="0.2">
      <c r="A48" s="31"/>
      <c r="B48" s="32"/>
      <c r="C48" s="33"/>
      <c r="D48" s="33"/>
      <c r="E48" s="33"/>
      <c r="F48" s="33"/>
    </row>
    <row r="49" spans="1:6" x14ac:dyDescent="0.2">
      <c r="A49" s="44" t="s">
        <v>22</v>
      </c>
      <c r="B49" s="45" t="s">
        <v>21</v>
      </c>
      <c r="C49" s="33"/>
      <c r="D49" s="33"/>
      <c r="E49" s="33"/>
      <c r="F49" s="33"/>
    </row>
    <row r="50" spans="1:6" x14ac:dyDescent="0.2">
      <c r="A50" s="44" t="s">
        <v>68</v>
      </c>
      <c r="B50" s="45" t="s">
        <v>69</v>
      </c>
      <c r="C50" s="33"/>
      <c r="D50" s="33"/>
      <c r="E50" s="33"/>
      <c r="F50" s="33"/>
    </row>
    <row r="51" spans="1:6" x14ac:dyDescent="0.2">
      <c r="A51" s="51"/>
      <c r="B51" s="32"/>
      <c r="C51" s="33"/>
      <c r="D51" s="33"/>
      <c r="E51" s="33"/>
      <c r="F51" s="33"/>
    </row>
    <row r="52" spans="1:6" x14ac:dyDescent="0.2">
      <c r="A52" s="46" t="s">
        <v>9</v>
      </c>
      <c r="B52" s="47" t="s">
        <v>8</v>
      </c>
      <c r="C52" s="48" t="s">
        <v>10</v>
      </c>
      <c r="D52" s="48" t="s">
        <v>12</v>
      </c>
      <c r="E52" s="48" t="s">
        <v>11</v>
      </c>
      <c r="F52" s="48" t="s">
        <v>0</v>
      </c>
    </row>
    <row r="53" spans="1:6" x14ac:dyDescent="0.2">
      <c r="A53" s="31"/>
      <c r="B53" s="32"/>
      <c r="C53" s="33"/>
      <c r="D53" s="33"/>
      <c r="E53" s="33"/>
      <c r="F53" s="33"/>
    </row>
    <row r="54" spans="1:6" x14ac:dyDescent="0.2">
      <c r="A54" s="31" t="s">
        <v>67</v>
      </c>
      <c r="B54" s="32" t="s">
        <v>150</v>
      </c>
      <c r="C54" s="40">
        <v>1</v>
      </c>
      <c r="D54" s="33" t="s">
        <v>200</v>
      </c>
      <c r="E54" s="1"/>
      <c r="F54" s="34">
        <f>C54*E54</f>
        <v>0</v>
      </c>
    </row>
    <row r="55" spans="1:6" ht="45" x14ac:dyDescent="0.2">
      <c r="A55" s="31"/>
      <c r="B55" s="32" t="s">
        <v>199</v>
      </c>
      <c r="C55" s="40"/>
      <c r="D55" s="33"/>
      <c r="E55" s="34"/>
      <c r="F55" s="34"/>
    </row>
    <row r="56" spans="1:6" x14ac:dyDescent="0.2">
      <c r="A56" s="31"/>
      <c r="B56" s="32"/>
      <c r="C56" s="40"/>
      <c r="D56" s="33"/>
      <c r="E56" s="34"/>
      <c r="F56" s="34"/>
    </row>
    <row r="57" spans="1:6" x14ac:dyDescent="0.2">
      <c r="A57" s="44" t="s">
        <v>148</v>
      </c>
      <c r="B57" s="45" t="s">
        <v>149</v>
      </c>
      <c r="C57" s="33"/>
      <c r="D57" s="33"/>
      <c r="E57" s="33"/>
      <c r="F57" s="33"/>
    </row>
    <row r="58" spans="1:6" x14ac:dyDescent="0.2">
      <c r="A58" s="51"/>
      <c r="B58" s="32"/>
      <c r="C58" s="33"/>
      <c r="D58" s="33"/>
      <c r="E58" s="33"/>
      <c r="F58" s="33"/>
    </row>
    <row r="59" spans="1:6" x14ac:dyDescent="0.2">
      <c r="A59" s="46" t="s">
        <v>9</v>
      </c>
      <c r="B59" s="47" t="s">
        <v>8</v>
      </c>
      <c r="C59" s="48" t="s">
        <v>10</v>
      </c>
      <c r="D59" s="48" t="s">
        <v>12</v>
      </c>
      <c r="E59" s="48" t="s">
        <v>11</v>
      </c>
      <c r="F59" s="48" t="s">
        <v>0</v>
      </c>
    </row>
    <row r="60" spans="1:6" x14ac:dyDescent="0.2">
      <c r="A60" s="31"/>
      <c r="B60" s="32"/>
      <c r="C60" s="33"/>
      <c r="D60" s="33"/>
      <c r="E60" s="33"/>
      <c r="F60" s="33"/>
    </row>
    <row r="61" spans="1:6" ht="22.5" x14ac:dyDescent="0.2">
      <c r="A61" s="31" t="s">
        <v>151</v>
      </c>
      <c r="B61" s="32" t="s">
        <v>152</v>
      </c>
      <c r="C61" s="36">
        <v>38</v>
      </c>
      <c r="D61" s="33" t="s">
        <v>3</v>
      </c>
      <c r="E61" s="1"/>
      <c r="F61" s="34">
        <f>C61*E61</f>
        <v>0</v>
      </c>
    </row>
    <row r="62" spans="1:6" ht="22.5" x14ac:dyDescent="0.2">
      <c r="A62" s="31"/>
      <c r="B62" s="32" t="s">
        <v>153</v>
      </c>
      <c r="C62" s="36"/>
      <c r="D62" s="33"/>
      <c r="E62" s="34"/>
      <c r="F62" s="34"/>
    </row>
    <row r="63" spans="1:6" ht="12" thickBot="1" x14ac:dyDescent="0.25">
      <c r="A63" s="27"/>
      <c r="B63" s="28"/>
      <c r="C63" s="29"/>
      <c r="D63" s="29"/>
      <c r="E63" s="29"/>
      <c r="F63" s="29"/>
    </row>
    <row r="64" spans="1:6" ht="12" thickTop="1" x14ac:dyDescent="0.2">
      <c r="A64" s="31"/>
      <c r="B64" s="32"/>
      <c r="C64" s="33"/>
      <c r="D64" s="33"/>
      <c r="E64" s="33"/>
      <c r="F64" s="33"/>
    </row>
    <row r="65" spans="1:6" x14ac:dyDescent="0.2">
      <c r="A65" s="31"/>
      <c r="B65" s="32"/>
      <c r="C65" s="33"/>
      <c r="D65" s="33"/>
      <c r="E65" s="33" t="s">
        <v>44</v>
      </c>
      <c r="F65" s="34">
        <f>SUM(F12:F63)</f>
        <v>0</v>
      </c>
    </row>
    <row r="66" spans="1:6" x14ac:dyDescent="0.2">
      <c r="A66" s="31"/>
      <c r="B66" s="32"/>
      <c r="C66" s="33"/>
      <c r="D66" s="33"/>
      <c r="E66" s="33"/>
      <c r="F66" s="34"/>
    </row>
    <row r="67" spans="1:6" x14ac:dyDescent="0.2">
      <c r="A67" s="41" t="s">
        <v>25</v>
      </c>
      <c r="B67" s="42" t="s">
        <v>26</v>
      </c>
      <c r="C67" s="43"/>
      <c r="D67" s="43"/>
      <c r="E67" s="43"/>
      <c r="F67" s="43"/>
    </row>
    <row r="69" spans="1:6" x14ac:dyDescent="0.2">
      <c r="A69" s="44" t="s">
        <v>27</v>
      </c>
      <c r="B69" s="45" t="s">
        <v>28</v>
      </c>
    </row>
    <row r="71" spans="1:6" x14ac:dyDescent="0.2">
      <c r="A71" s="46" t="s">
        <v>9</v>
      </c>
      <c r="B71" s="47" t="s">
        <v>8</v>
      </c>
      <c r="C71" s="48" t="s">
        <v>10</v>
      </c>
      <c r="D71" s="48" t="s">
        <v>12</v>
      </c>
      <c r="E71" s="48" t="s">
        <v>11</v>
      </c>
      <c r="F71" s="48" t="s">
        <v>0</v>
      </c>
    </row>
    <row r="72" spans="1:6" x14ac:dyDescent="0.2">
      <c r="A72" s="31"/>
      <c r="B72" s="32"/>
      <c r="C72" s="33"/>
      <c r="D72" s="33"/>
      <c r="E72" s="33"/>
      <c r="F72" s="33"/>
    </row>
    <row r="73" spans="1:6" ht="22.5" x14ac:dyDescent="0.2">
      <c r="A73" s="31" t="s">
        <v>127</v>
      </c>
      <c r="B73" s="32" t="s">
        <v>129</v>
      </c>
      <c r="C73" s="36">
        <f>(10+13)*0.7</f>
        <v>16.100000000000001</v>
      </c>
      <c r="D73" s="33" t="s">
        <v>2</v>
      </c>
      <c r="E73" s="1"/>
      <c r="F73" s="34">
        <f>C73*E73</f>
        <v>0</v>
      </c>
    </row>
    <row r="74" spans="1:6" x14ac:dyDescent="0.2">
      <c r="A74" s="31"/>
      <c r="B74" s="32" t="s">
        <v>128</v>
      </c>
      <c r="C74" s="36"/>
      <c r="D74" s="33"/>
      <c r="E74" s="33"/>
      <c r="F74" s="34"/>
    </row>
    <row r="75" spans="1:6" x14ac:dyDescent="0.2">
      <c r="A75" s="31"/>
      <c r="B75" s="32"/>
      <c r="C75" s="36"/>
      <c r="D75" s="33"/>
      <c r="E75" s="34"/>
      <c r="F75" s="34"/>
    </row>
    <row r="76" spans="1:6" x14ac:dyDescent="0.2">
      <c r="A76" s="44" t="s">
        <v>46</v>
      </c>
      <c r="B76" s="45" t="s">
        <v>47</v>
      </c>
    </row>
    <row r="78" spans="1:6" x14ac:dyDescent="0.2">
      <c r="A78" s="46" t="s">
        <v>9</v>
      </c>
      <c r="B78" s="47" t="s">
        <v>8</v>
      </c>
      <c r="C78" s="48" t="s">
        <v>10</v>
      </c>
      <c r="D78" s="48" t="s">
        <v>12</v>
      </c>
      <c r="E78" s="48" t="s">
        <v>11</v>
      </c>
      <c r="F78" s="48" t="s">
        <v>0</v>
      </c>
    </row>
    <row r="79" spans="1:6" x14ac:dyDescent="0.2">
      <c r="A79" s="31"/>
      <c r="B79" s="32"/>
      <c r="C79" s="33"/>
      <c r="D79" s="33"/>
      <c r="E79" s="33"/>
      <c r="F79" s="33"/>
    </row>
    <row r="80" spans="1:6" ht="22.5" x14ac:dyDescent="0.2">
      <c r="A80" s="31" t="s">
        <v>48</v>
      </c>
      <c r="B80" s="32" t="s">
        <v>49</v>
      </c>
      <c r="C80" s="36">
        <f>10+13</f>
        <v>23</v>
      </c>
      <c r="D80" s="33" t="s">
        <v>3</v>
      </c>
      <c r="E80" s="1"/>
      <c r="F80" s="34">
        <f>C80*E80</f>
        <v>0</v>
      </c>
    </row>
    <row r="82" spans="1:6" x14ac:dyDescent="0.2">
      <c r="A82" s="44" t="s">
        <v>29</v>
      </c>
      <c r="B82" s="45" t="s">
        <v>30</v>
      </c>
    </row>
    <row r="84" spans="1:6" x14ac:dyDescent="0.2">
      <c r="A84" s="46" t="s">
        <v>9</v>
      </c>
      <c r="B84" s="47" t="s">
        <v>8</v>
      </c>
      <c r="C84" s="48" t="s">
        <v>10</v>
      </c>
      <c r="D84" s="48" t="s">
        <v>12</v>
      </c>
      <c r="E84" s="48" t="s">
        <v>11</v>
      </c>
      <c r="F84" s="48" t="s">
        <v>0</v>
      </c>
    </row>
    <row r="85" spans="1:6" x14ac:dyDescent="0.2">
      <c r="A85" s="31"/>
      <c r="B85" s="32"/>
      <c r="C85" s="33"/>
      <c r="D85" s="33"/>
      <c r="E85" s="33"/>
      <c r="F85" s="33"/>
    </row>
    <row r="86" spans="1:6" x14ac:dyDescent="0.2">
      <c r="A86" s="31" t="s">
        <v>103</v>
      </c>
      <c r="B86" s="32" t="s">
        <v>102</v>
      </c>
      <c r="C86" s="36">
        <f>C80*0.2</f>
        <v>4.5999999999999996</v>
      </c>
      <c r="D86" s="33" t="s">
        <v>2</v>
      </c>
      <c r="E86" s="1"/>
      <c r="F86" s="34">
        <f>C86*E86</f>
        <v>0</v>
      </c>
    </row>
    <row r="87" spans="1:6" x14ac:dyDescent="0.2">
      <c r="C87" s="36"/>
      <c r="D87" s="33"/>
      <c r="E87" s="34"/>
      <c r="F87" s="34"/>
    </row>
    <row r="88" spans="1:6" x14ac:dyDescent="0.2">
      <c r="A88" s="30" t="s">
        <v>130</v>
      </c>
      <c r="B88" s="35" t="s">
        <v>131</v>
      </c>
      <c r="C88" s="36"/>
      <c r="D88" s="33"/>
      <c r="E88" s="34"/>
      <c r="F88" s="34"/>
    </row>
    <row r="89" spans="1:6" ht="22.5" x14ac:dyDescent="0.2">
      <c r="B89" s="35" t="s">
        <v>132</v>
      </c>
      <c r="C89" s="36">
        <f>C80*0.3</f>
        <v>6.9</v>
      </c>
      <c r="D89" s="33" t="s">
        <v>2</v>
      </c>
      <c r="E89" s="1"/>
      <c r="F89" s="34">
        <f>C89*E89</f>
        <v>0</v>
      </c>
    </row>
    <row r="90" spans="1:6" x14ac:dyDescent="0.2">
      <c r="C90" s="36"/>
      <c r="D90" s="33"/>
      <c r="E90" s="34"/>
      <c r="F90" s="34"/>
    </row>
    <row r="91" spans="1:6" ht="22.5" x14ac:dyDescent="0.2">
      <c r="A91" s="30" t="s">
        <v>72</v>
      </c>
      <c r="B91" s="35" t="s">
        <v>73</v>
      </c>
      <c r="C91" s="36">
        <f>C80</f>
        <v>23</v>
      </c>
      <c r="D91" s="33" t="s">
        <v>3</v>
      </c>
      <c r="E91" s="1"/>
      <c r="F91" s="34">
        <f>C91*E91</f>
        <v>0</v>
      </c>
    </row>
    <row r="93" spans="1:6" x14ac:dyDescent="0.2">
      <c r="A93" s="44" t="s">
        <v>70</v>
      </c>
      <c r="B93" s="45" t="s">
        <v>71</v>
      </c>
    </row>
    <row r="94" spans="1:6" x14ac:dyDescent="0.2">
      <c r="C94" s="36"/>
      <c r="D94" s="33"/>
      <c r="E94" s="34"/>
      <c r="F94" s="34"/>
    </row>
    <row r="95" spans="1:6" x14ac:dyDescent="0.2">
      <c r="A95" s="46" t="s">
        <v>9</v>
      </c>
      <c r="B95" s="47" t="s">
        <v>8</v>
      </c>
      <c r="C95" s="48" t="s">
        <v>10</v>
      </c>
      <c r="D95" s="48" t="s">
        <v>12</v>
      </c>
      <c r="E95" s="48" t="s">
        <v>11</v>
      </c>
      <c r="F95" s="48" t="s">
        <v>0</v>
      </c>
    </row>
    <row r="96" spans="1:6" x14ac:dyDescent="0.2">
      <c r="A96" s="31"/>
      <c r="B96" s="32"/>
      <c r="C96" s="33"/>
      <c r="D96" s="33"/>
      <c r="E96" s="33"/>
      <c r="F96" s="33"/>
    </row>
    <row r="97" spans="1:6" x14ac:dyDescent="0.2">
      <c r="A97" s="31" t="s">
        <v>75</v>
      </c>
      <c r="B97" s="32" t="s">
        <v>74</v>
      </c>
      <c r="C97" s="36">
        <v>20</v>
      </c>
      <c r="D97" s="33" t="s">
        <v>3</v>
      </c>
      <c r="E97" s="1"/>
      <c r="F97" s="34">
        <f>C97*E97</f>
        <v>0</v>
      </c>
    </row>
    <row r="98" spans="1:6" x14ac:dyDescent="0.2">
      <c r="C98" s="36"/>
      <c r="D98" s="33"/>
      <c r="E98" s="34"/>
      <c r="F98" s="34"/>
    </row>
    <row r="99" spans="1:6" x14ac:dyDescent="0.2">
      <c r="A99" s="30" t="s">
        <v>76</v>
      </c>
      <c r="B99" s="35" t="s">
        <v>77</v>
      </c>
      <c r="C99" s="36">
        <f>C97</f>
        <v>20</v>
      </c>
      <c r="D99" s="33" t="s">
        <v>3</v>
      </c>
      <c r="E99" s="1"/>
      <c r="F99" s="34">
        <f>C99*E99</f>
        <v>0</v>
      </c>
    </row>
    <row r="100" spans="1:6" ht="12" thickBot="1" x14ac:dyDescent="0.25">
      <c r="A100" s="27"/>
      <c r="B100" s="28"/>
      <c r="C100" s="29"/>
      <c r="D100" s="29"/>
      <c r="E100" s="29"/>
      <c r="F100" s="29"/>
    </row>
    <row r="101" spans="1:6" ht="12" thickTop="1" x14ac:dyDescent="0.2">
      <c r="A101" s="31"/>
      <c r="B101" s="32"/>
      <c r="C101" s="33"/>
      <c r="D101" s="33"/>
      <c r="E101" s="33"/>
      <c r="F101" s="33"/>
    </row>
    <row r="102" spans="1:6" x14ac:dyDescent="0.2">
      <c r="A102" s="31"/>
      <c r="B102" s="32"/>
      <c r="C102" s="33"/>
      <c r="D102" s="33"/>
      <c r="E102" s="33" t="s">
        <v>44</v>
      </c>
      <c r="F102" s="34">
        <f>SUM(F69:F100)</f>
        <v>0</v>
      </c>
    </row>
    <row r="103" spans="1:6" x14ac:dyDescent="0.2">
      <c r="A103" s="31"/>
      <c r="B103" s="32"/>
      <c r="C103" s="33"/>
      <c r="D103" s="33"/>
      <c r="E103" s="33"/>
      <c r="F103" s="34"/>
    </row>
    <row r="104" spans="1:6" x14ac:dyDescent="0.2">
      <c r="A104" s="41" t="s">
        <v>39</v>
      </c>
      <c r="B104" s="42" t="s">
        <v>78</v>
      </c>
      <c r="C104" s="43"/>
      <c r="D104" s="43"/>
      <c r="E104" s="43"/>
      <c r="F104" s="43"/>
    </row>
    <row r="106" spans="1:6" x14ac:dyDescent="0.2">
      <c r="A106" s="44" t="s">
        <v>79</v>
      </c>
      <c r="B106" s="45" t="s">
        <v>80</v>
      </c>
    </row>
    <row r="107" spans="1:6" x14ac:dyDescent="0.2">
      <c r="A107" s="44" t="s">
        <v>81</v>
      </c>
      <c r="B107" s="45" t="s">
        <v>82</v>
      </c>
    </row>
    <row r="109" spans="1:6" x14ac:dyDescent="0.2">
      <c r="A109" s="46" t="s">
        <v>9</v>
      </c>
      <c r="B109" s="47" t="s">
        <v>8</v>
      </c>
      <c r="C109" s="48" t="s">
        <v>10</v>
      </c>
      <c r="D109" s="48" t="s">
        <v>12</v>
      </c>
      <c r="E109" s="48" t="s">
        <v>11</v>
      </c>
      <c r="F109" s="48" t="s">
        <v>0</v>
      </c>
    </row>
    <row r="111" spans="1:6" ht="22.5" x14ac:dyDescent="0.2">
      <c r="A111" s="30" t="s">
        <v>84</v>
      </c>
      <c r="B111" s="35" t="s">
        <v>83</v>
      </c>
      <c r="C111" s="36">
        <f>C91*0.2</f>
        <v>4.5999999999999996</v>
      </c>
      <c r="D111" s="33" t="s">
        <v>2</v>
      </c>
      <c r="E111" s="1"/>
      <c r="F111" s="34">
        <f>C111*E111</f>
        <v>0</v>
      </c>
    </row>
    <row r="112" spans="1:6" ht="22.5" x14ac:dyDescent="0.2">
      <c r="B112" s="35" t="s">
        <v>85</v>
      </c>
    </row>
    <row r="114" spans="1:6" ht="22.5" x14ac:dyDescent="0.2">
      <c r="A114" s="30" t="s">
        <v>188</v>
      </c>
      <c r="B114" s="35" t="s">
        <v>189</v>
      </c>
      <c r="C114" s="36">
        <f>5.5*2</f>
        <v>11</v>
      </c>
      <c r="D114" s="33" t="s">
        <v>3</v>
      </c>
      <c r="E114" s="1"/>
      <c r="F114" s="34">
        <f>C114*E114</f>
        <v>0</v>
      </c>
    </row>
    <row r="115" spans="1:6" x14ac:dyDescent="0.2">
      <c r="B115" s="35" t="s">
        <v>190</v>
      </c>
      <c r="C115" s="36"/>
      <c r="D115" s="33"/>
      <c r="E115" s="34"/>
      <c r="F115" s="34"/>
    </row>
    <row r="117" spans="1:6" x14ac:dyDescent="0.2">
      <c r="A117" s="44" t="s">
        <v>86</v>
      </c>
      <c r="B117" s="50" t="s">
        <v>87</v>
      </c>
    </row>
    <row r="119" spans="1:6" x14ac:dyDescent="0.2">
      <c r="A119" s="46" t="s">
        <v>9</v>
      </c>
      <c r="B119" s="47" t="s">
        <v>8</v>
      </c>
      <c r="C119" s="48" t="s">
        <v>10</v>
      </c>
      <c r="D119" s="48" t="s">
        <v>12</v>
      </c>
      <c r="E119" s="48" t="s">
        <v>11</v>
      </c>
      <c r="F119" s="48" t="s">
        <v>0</v>
      </c>
    </row>
    <row r="121" spans="1:6" ht="22.5" x14ac:dyDescent="0.2">
      <c r="A121" s="30" t="s">
        <v>133</v>
      </c>
      <c r="B121" s="35" t="s">
        <v>134</v>
      </c>
      <c r="C121" s="36">
        <v>62</v>
      </c>
      <c r="D121" s="33" t="s">
        <v>3</v>
      </c>
      <c r="E121" s="1"/>
      <c r="F121" s="34">
        <f>C121*E121</f>
        <v>0</v>
      </c>
    </row>
    <row r="122" spans="1:6" x14ac:dyDescent="0.2">
      <c r="C122" s="36"/>
      <c r="D122" s="33"/>
      <c r="E122" s="34"/>
      <c r="F122" s="34"/>
    </row>
    <row r="123" spans="1:6" ht="22.5" x14ac:dyDescent="0.2">
      <c r="A123" s="30" t="s">
        <v>135</v>
      </c>
      <c r="B123" s="35" t="s">
        <v>136</v>
      </c>
      <c r="C123" s="36">
        <v>22</v>
      </c>
      <c r="D123" s="33" t="s">
        <v>3</v>
      </c>
      <c r="E123" s="1"/>
      <c r="F123" s="34">
        <f>C123*E123</f>
        <v>0</v>
      </c>
    </row>
    <row r="124" spans="1:6" x14ac:dyDescent="0.2">
      <c r="C124" s="36"/>
      <c r="D124" s="33"/>
      <c r="E124" s="34"/>
      <c r="F124" s="34"/>
    </row>
    <row r="125" spans="1:6" ht="22.5" x14ac:dyDescent="0.2">
      <c r="A125" s="30" t="s">
        <v>59</v>
      </c>
      <c r="B125" s="35" t="s">
        <v>137</v>
      </c>
      <c r="C125" s="36">
        <f>C121-C123</f>
        <v>40</v>
      </c>
      <c r="D125" s="33" t="s">
        <v>3</v>
      </c>
      <c r="E125" s="1"/>
      <c r="F125" s="34">
        <f>C125*E125</f>
        <v>0</v>
      </c>
    </row>
    <row r="126" spans="1:6" x14ac:dyDescent="0.2">
      <c r="C126" s="36"/>
      <c r="D126" s="33"/>
      <c r="E126" s="34"/>
      <c r="F126" s="34"/>
    </row>
    <row r="127" spans="1:6" x14ac:dyDescent="0.2">
      <c r="A127" s="44" t="s">
        <v>138</v>
      </c>
      <c r="B127" s="45" t="s">
        <v>139</v>
      </c>
    </row>
    <row r="128" spans="1:6" x14ac:dyDescent="0.2">
      <c r="A128" s="44" t="s">
        <v>140</v>
      </c>
      <c r="B128" s="45" t="s">
        <v>141</v>
      </c>
    </row>
    <row r="130" spans="1:6" x14ac:dyDescent="0.2">
      <c r="A130" s="46" t="s">
        <v>9</v>
      </c>
      <c r="B130" s="47" t="s">
        <v>8</v>
      </c>
      <c r="C130" s="48" t="s">
        <v>10</v>
      </c>
      <c r="D130" s="48" t="s">
        <v>12</v>
      </c>
      <c r="E130" s="48" t="s">
        <v>11</v>
      </c>
      <c r="F130" s="48" t="s">
        <v>0</v>
      </c>
    </row>
    <row r="132" spans="1:6" ht="22.5" x14ac:dyDescent="0.2">
      <c r="A132" s="30" t="s">
        <v>142</v>
      </c>
      <c r="B132" s="35" t="s">
        <v>203</v>
      </c>
      <c r="C132" s="36">
        <f>10+11</f>
        <v>21</v>
      </c>
      <c r="D132" s="33" t="s">
        <v>43</v>
      </c>
      <c r="E132" s="1"/>
      <c r="F132" s="34">
        <f>C132*E132</f>
        <v>0</v>
      </c>
    </row>
    <row r="134" spans="1:6" ht="22.5" x14ac:dyDescent="0.2">
      <c r="A134" s="30" t="s">
        <v>143</v>
      </c>
      <c r="B134" s="35" t="s">
        <v>204</v>
      </c>
      <c r="C134" s="36">
        <v>8</v>
      </c>
      <c r="D134" s="33" t="s">
        <v>43</v>
      </c>
      <c r="E134" s="1"/>
      <c r="F134" s="34">
        <f>C134*E134</f>
        <v>0</v>
      </c>
    </row>
    <row r="136" spans="1:6" x14ac:dyDescent="0.2">
      <c r="A136" s="44" t="s">
        <v>144</v>
      </c>
      <c r="B136" s="45" t="s">
        <v>145</v>
      </c>
    </row>
    <row r="138" spans="1:6" ht="22.5" x14ac:dyDescent="0.2">
      <c r="A138" s="30" t="s">
        <v>147</v>
      </c>
      <c r="B138" s="35" t="s">
        <v>146</v>
      </c>
      <c r="C138" s="36">
        <f>8*0.5*0.2</f>
        <v>0.8</v>
      </c>
      <c r="D138" s="33" t="s">
        <v>2</v>
      </c>
      <c r="E138" s="1"/>
      <c r="F138" s="34">
        <f>C138*E138</f>
        <v>0</v>
      </c>
    </row>
    <row r="139" spans="1:6" ht="12" thickBot="1" x14ac:dyDescent="0.25">
      <c r="A139" s="27"/>
      <c r="B139" s="28"/>
      <c r="C139" s="29"/>
      <c r="D139" s="29"/>
      <c r="E139" s="29"/>
      <c r="F139" s="29"/>
    </row>
    <row r="140" spans="1:6" ht="12" thickTop="1" x14ac:dyDescent="0.2">
      <c r="A140" s="31"/>
      <c r="B140" s="32"/>
      <c r="C140" s="33"/>
      <c r="D140" s="33"/>
      <c r="E140" s="33"/>
      <c r="F140" s="33"/>
    </row>
    <row r="141" spans="1:6" x14ac:dyDescent="0.2">
      <c r="A141" s="31"/>
      <c r="B141" s="32"/>
      <c r="C141" s="33"/>
      <c r="D141" s="33"/>
      <c r="E141" s="33" t="s">
        <v>44</v>
      </c>
      <c r="F141" s="34">
        <f>SUM(F106:F139)</f>
        <v>0</v>
      </c>
    </row>
    <row r="143" spans="1:6" x14ac:dyDescent="0.2">
      <c r="A143" s="41" t="s">
        <v>40</v>
      </c>
      <c r="B143" s="42" t="s">
        <v>51</v>
      </c>
      <c r="C143" s="43"/>
      <c r="D143" s="43"/>
      <c r="E143" s="43"/>
      <c r="F143" s="43"/>
    </row>
    <row r="145" spans="1:6" x14ac:dyDescent="0.2">
      <c r="A145" s="46" t="s">
        <v>9</v>
      </c>
      <c r="B145" s="47" t="s">
        <v>8</v>
      </c>
      <c r="C145" s="48" t="s">
        <v>10</v>
      </c>
      <c r="D145" s="48" t="s">
        <v>12</v>
      </c>
      <c r="E145" s="48" t="s">
        <v>11</v>
      </c>
      <c r="F145" s="48" t="s">
        <v>0</v>
      </c>
    </row>
    <row r="147" spans="1:6" ht="33.75" x14ac:dyDescent="0.2">
      <c r="A147" s="30" t="s">
        <v>59</v>
      </c>
      <c r="B147" s="35" t="s">
        <v>191</v>
      </c>
      <c r="C147" s="40">
        <v>8</v>
      </c>
      <c r="D147" s="33" t="s">
        <v>4</v>
      </c>
      <c r="E147" s="1"/>
      <c r="F147" s="34">
        <f>C147*E147</f>
        <v>0</v>
      </c>
    </row>
    <row r="148" spans="1:6" ht="12" thickBot="1" x14ac:dyDescent="0.25">
      <c r="A148" s="27"/>
      <c r="B148" s="28"/>
      <c r="C148" s="29"/>
      <c r="D148" s="29"/>
      <c r="E148" s="29"/>
      <c r="F148" s="29"/>
    </row>
    <row r="149" spans="1:6" ht="12" thickTop="1" x14ac:dyDescent="0.2">
      <c r="A149" s="31"/>
      <c r="B149" s="32"/>
      <c r="C149" s="33"/>
      <c r="D149" s="33"/>
      <c r="E149" s="33"/>
      <c r="F149" s="33"/>
    </row>
    <row r="150" spans="1:6" x14ac:dyDescent="0.2">
      <c r="A150" s="31"/>
      <c r="B150" s="32"/>
      <c r="C150" s="33"/>
      <c r="D150" s="33"/>
      <c r="E150" s="33" t="s">
        <v>44</v>
      </c>
      <c r="F150" s="34">
        <f>SUM(F145:F148)</f>
        <v>0</v>
      </c>
    </row>
    <row r="152" spans="1:6" x14ac:dyDescent="0.2">
      <c r="A152" s="41" t="s">
        <v>31</v>
      </c>
      <c r="B152" s="42" t="s">
        <v>6</v>
      </c>
      <c r="C152" s="43"/>
      <c r="D152" s="43"/>
      <c r="E152" s="43"/>
      <c r="F152" s="43"/>
    </row>
    <row r="154" spans="1:6" x14ac:dyDescent="0.2">
      <c r="A154" s="44" t="s">
        <v>33</v>
      </c>
      <c r="B154" s="45" t="s">
        <v>32</v>
      </c>
    </row>
    <row r="156" spans="1:6" x14ac:dyDescent="0.2">
      <c r="A156" s="46" t="s">
        <v>9</v>
      </c>
      <c r="B156" s="47" t="s">
        <v>8</v>
      </c>
      <c r="C156" s="48" t="s">
        <v>10</v>
      </c>
      <c r="D156" s="48" t="s">
        <v>12</v>
      </c>
      <c r="E156" s="48" t="s">
        <v>11</v>
      </c>
      <c r="F156" s="48" t="s">
        <v>0</v>
      </c>
    </row>
    <row r="157" spans="1:6" x14ac:dyDescent="0.2">
      <c r="A157" s="31"/>
      <c r="B157" s="32"/>
      <c r="C157" s="33"/>
      <c r="D157" s="33"/>
      <c r="E157" s="33"/>
      <c r="F157" s="33"/>
    </row>
    <row r="158" spans="1:6" ht="22.5" x14ac:dyDescent="0.2">
      <c r="A158" s="31" t="s">
        <v>197</v>
      </c>
      <c r="B158" s="32" t="s">
        <v>198</v>
      </c>
      <c r="C158" s="36">
        <v>22</v>
      </c>
      <c r="D158" s="33" t="s">
        <v>3</v>
      </c>
      <c r="E158" s="1"/>
      <c r="F158" s="34">
        <f>C158*E158</f>
        <v>0</v>
      </c>
    </row>
    <row r="159" spans="1:6" x14ac:dyDescent="0.2">
      <c r="A159" s="31"/>
      <c r="B159" s="32"/>
      <c r="C159" s="36"/>
      <c r="D159" s="33"/>
      <c r="E159" s="34"/>
      <c r="F159" s="34"/>
    </row>
    <row r="160" spans="1:6" x14ac:dyDescent="0.2">
      <c r="A160" s="31" t="s">
        <v>154</v>
      </c>
      <c r="B160" s="32" t="s">
        <v>155</v>
      </c>
      <c r="C160" s="36">
        <f>(21+4.7+4.5+4+5.4)*0.5</f>
        <v>19.8</v>
      </c>
      <c r="D160" s="33" t="s">
        <v>3</v>
      </c>
      <c r="E160" s="1"/>
      <c r="F160" s="34">
        <f>C160*E160</f>
        <v>0</v>
      </c>
    </row>
    <row r="162" spans="1:10" ht="22.5" x14ac:dyDescent="0.2">
      <c r="A162" s="30" t="s">
        <v>89</v>
      </c>
      <c r="B162" s="35" t="s">
        <v>88</v>
      </c>
      <c r="C162" s="36">
        <f>(9.7+10.5)*1</f>
        <v>20.2</v>
      </c>
      <c r="D162" s="33" t="s">
        <v>3</v>
      </c>
      <c r="E162" s="1"/>
      <c r="F162" s="34">
        <f>C162*E162</f>
        <v>0</v>
      </c>
    </row>
    <row r="164" spans="1:10" x14ac:dyDescent="0.2">
      <c r="A164" s="44" t="s">
        <v>34</v>
      </c>
      <c r="B164" s="45" t="s">
        <v>35</v>
      </c>
    </row>
    <row r="166" spans="1:10" x14ac:dyDescent="0.2">
      <c r="A166" s="46" t="s">
        <v>9</v>
      </c>
      <c r="B166" s="47" t="s">
        <v>8</v>
      </c>
      <c r="C166" s="48" t="s">
        <v>10</v>
      </c>
      <c r="D166" s="48" t="s">
        <v>12</v>
      </c>
      <c r="E166" s="48" t="s">
        <v>11</v>
      </c>
      <c r="F166" s="48" t="s">
        <v>0</v>
      </c>
    </row>
    <row r="167" spans="1:10" x14ac:dyDescent="0.2">
      <c r="A167" s="31"/>
      <c r="B167" s="32"/>
      <c r="C167" s="33"/>
      <c r="D167" s="33"/>
      <c r="E167" s="33"/>
      <c r="F167" s="33"/>
    </row>
    <row r="168" spans="1:10" ht="22.5" x14ac:dyDescent="0.2">
      <c r="A168" s="31" t="s">
        <v>156</v>
      </c>
      <c r="B168" s="35" t="s">
        <v>193</v>
      </c>
      <c r="C168" s="36">
        <v>910</v>
      </c>
      <c r="D168" s="33" t="s">
        <v>5</v>
      </c>
      <c r="E168" s="1"/>
      <c r="F168" s="34">
        <f>C168*E168</f>
        <v>0</v>
      </c>
    </row>
    <row r="169" spans="1:10" x14ac:dyDescent="0.2">
      <c r="A169" s="31"/>
      <c r="B169" s="32"/>
      <c r="C169" s="33"/>
      <c r="D169" s="33"/>
      <c r="E169" s="33"/>
      <c r="F169" s="33"/>
    </row>
    <row r="170" spans="1:10" ht="22.5" x14ac:dyDescent="0.2">
      <c r="A170" s="30" t="s">
        <v>7</v>
      </c>
      <c r="B170" s="35" t="s">
        <v>194</v>
      </c>
      <c r="C170" s="36">
        <f>460+820</f>
        <v>1280</v>
      </c>
      <c r="D170" s="33" t="s">
        <v>5</v>
      </c>
      <c r="E170" s="1"/>
      <c r="F170" s="34">
        <f>C170*E170</f>
        <v>0</v>
      </c>
      <c r="J170" s="49"/>
    </row>
    <row r="172" spans="1:10" x14ac:dyDescent="0.2">
      <c r="A172" s="44" t="s">
        <v>36</v>
      </c>
      <c r="B172" s="45" t="s">
        <v>37</v>
      </c>
    </row>
    <row r="174" spans="1:10" x14ac:dyDescent="0.2">
      <c r="A174" s="46" t="s">
        <v>9</v>
      </c>
      <c r="B174" s="47" t="s">
        <v>8</v>
      </c>
      <c r="C174" s="48" t="s">
        <v>10</v>
      </c>
      <c r="D174" s="48" t="s">
        <v>12</v>
      </c>
      <c r="E174" s="48" t="s">
        <v>11</v>
      </c>
      <c r="F174" s="48" t="s">
        <v>0</v>
      </c>
    </row>
    <row r="175" spans="1:10" x14ac:dyDescent="0.2">
      <c r="A175" s="31"/>
      <c r="B175" s="32"/>
      <c r="C175" s="33"/>
      <c r="D175" s="33"/>
      <c r="E175" s="33"/>
      <c r="F175" s="33"/>
    </row>
    <row r="176" spans="1:10" x14ac:dyDescent="0.2">
      <c r="A176" s="30" t="s">
        <v>38</v>
      </c>
      <c r="B176" s="35" t="s">
        <v>157</v>
      </c>
      <c r="C176" s="36">
        <v>0.6</v>
      </c>
      <c r="D176" s="33" t="s">
        <v>2</v>
      </c>
      <c r="E176" s="2"/>
      <c r="F176" s="34">
        <f>C176*E176</f>
        <v>0</v>
      </c>
    </row>
    <row r="177" spans="1:6" x14ac:dyDescent="0.2">
      <c r="B177" s="35" t="s">
        <v>158</v>
      </c>
      <c r="C177" s="36"/>
      <c r="D177" s="33"/>
      <c r="E177" s="37"/>
      <c r="F177" s="34"/>
    </row>
    <row r="178" spans="1:6" x14ac:dyDescent="0.2">
      <c r="C178" s="36"/>
      <c r="D178" s="33"/>
      <c r="E178" s="37"/>
      <c r="F178" s="34"/>
    </row>
    <row r="179" spans="1:6" ht="22.5" x14ac:dyDescent="0.2">
      <c r="A179" s="30" t="s">
        <v>161</v>
      </c>
      <c r="B179" s="35" t="s">
        <v>160</v>
      </c>
      <c r="C179" s="36">
        <v>11.5</v>
      </c>
      <c r="D179" s="33" t="s">
        <v>2</v>
      </c>
      <c r="E179" s="2"/>
      <c r="F179" s="34">
        <f>C179*E179</f>
        <v>0</v>
      </c>
    </row>
    <row r="180" spans="1:6" x14ac:dyDescent="0.2">
      <c r="B180" s="35" t="s">
        <v>159</v>
      </c>
      <c r="C180" s="36"/>
      <c r="D180" s="33"/>
      <c r="E180" s="37"/>
      <c r="F180" s="34"/>
    </row>
    <row r="181" spans="1:6" x14ac:dyDescent="0.2">
      <c r="C181" s="36"/>
      <c r="D181" s="33"/>
      <c r="E181" s="37"/>
      <c r="F181" s="34"/>
    </row>
    <row r="182" spans="1:6" ht="33.75" x14ac:dyDescent="0.2">
      <c r="A182" s="30" t="s">
        <v>163</v>
      </c>
      <c r="B182" s="35" t="s">
        <v>162</v>
      </c>
      <c r="C182" s="36">
        <v>7</v>
      </c>
      <c r="D182" s="33" t="s">
        <v>2</v>
      </c>
      <c r="E182" s="2"/>
      <c r="F182" s="34">
        <f>C182*E182</f>
        <v>0</v>
      </c>
    </row>
    <row r="183" spans="1:6" x14ac:dyDescent="0.2">
      <c r="B183" s="35" t="s">
        <v>90</v>
      </c>
      <c r="C183" s="36"/>
      <c r="D183" s="33"/>
      <c r="E183" s="37"/>
      <c r="F183" s="34"/>
    </row>
    <row r="184" spans="1:6" x14ac:dyDescent="0.2">
      <c r="C184" s="36"/>
      <c r="D184" s="33"/>
      <c r="E184" s="37"/>
      <c r="F184" s="34"/>
    </row>
    <row r="185" spans="1:6" x14ac:dyDescent="0.2">
      <c r="A185" s="44" t="s">
        <v>164</v>
      </c>
      <c r="B185" s="45" t="s">
        <v>167</v>
      </c>
    </row>
    <row r="187" spans="1:6" x14ac:dyDescent="0.2">
      <c r="A187" s="46" t="s">
        <v>9</v>
      </c>
      <c r="B187" s="47" t="s">
        <v>8</v>
      </c>
      <c r="C187" s="48" t="s">
        <v>10</v>
      </c>
      <c r="D187" s="48" t="s">
        <v>12</v>
      </c>
      <c r="E187" s="48" t="s">
        <v>11</v>
      </c>
      <c r="F187" s="48" t="s">
        <v>0</v>
      </c>
    </row>
    <row r="188" spans="1:6" x14ac:dyDescent="0.2">
      <c r="A188" s="31"/>
      <c r="B188" s="32"/>
      <c r="C188" s="33"/>
      <c r="D188" s="33"/>
      <c r="E188" s="33"/>
      <c r="F188" s="33"/>
    </row>
    <row r="189" spans="1:6" ht="22.5" x14ac:dyDescent="0.2">
      <c r="A189" s="30" t="s">
        <v>165</v>
      </c>
      <c r="B189" s="35" t="s">
        <v>166</v>
      </c>
      <c r="C189" s="36">
        <v>4</v>
      </c>
      <c r="D189" s="33" t="s">
        <v>43</v>
      </c>
      <c r="E189" s="2"/>
      <c r="F189" s="34">
        <f>C189*E189</f>
        <v>0</v>
      </c>
    </row>
    <row r="190" spans="1:6" ht="33.75" x14ac:dyDescent="0.2">
      <c r="B190" s="35" t="s">
        <v>195</v>
      </c>
      <c r="C190" s="36"/>
      <c r="D190" s="33"/>
      <c r="E190" s="37"/>
      <c r="F190" s="34"/>
    </row>
    <row r="191" spans="1:6" x14ac:dyDescent="0.2">
      <c r="C191" s="36"/>
      <c r="D191" s="33"/>
      <c r="E191" s="37"/>
      <c r="F191" s="34"/>
    </row>
    <row r="192" spans="1:6" x14ac:dyDescent="0.2">
      <c r="A192" s="44" t="s">
        <v>104</v>
      </c>
      <c r="B192" s="45" t="s">
        <v>105</v>
      </c>
    </row>
    <row r="193" spans="1:6" x14ac:dyDescent="0.2">
      <c r="A193" s="44" t="s">
        <v>106</v>
      </c>
      <c r="B193" s="45" t="s">
        <v>107</v>
      </c>
      <c r="C193" s="36"/>
      <c r="D193" s="33"/>
      <c r="E193" s="37"/>
      <c r="F193" s="34"/>
    </row>
    <row r="194" spans="1:6" x14ac:dyDescent="0.2">
      <c r="C194" s="36"/>
      <c r="D194" s="33"/>
      <c r="E194" s="37"/>
      <c r="F194" s="34"/>
    </row>
    <row r="195" spans="1:6" x14ac:dyDescent="0.2">
      <c r="A195" s="46" t="s">
        <v>9</v>
      </c>
      <c r="B195" s="47" t="s">
        <v>8</v>
      </c>
      <c r="C195" s="48" t="s">
        <v>10</v>
      </c>
      <c r="D195" s="48" t="s">
        <v>12</v>
      </c>
      <c r="E195" s="48" t="s">
        <v>11</v>
      </c>
      <c r="F195" s="48" t="s">
        <v>0</v>
      </c>
    </row>
    <row r="196" spans="1:6" x14ac:dyDescent="0.2">
      <c r="A196" s="31"/>
      <c r="B196" s="32"/>
      <c r="C196" s="33"/>
      <c r="D196" s="33"/>
      <c r="E196" s="33"/>
      <c r="F196" s="33"/>
    </row>
    <row r="197" spans="1:6" ht="22.5" x14ac:dyDescent="0.2">
      <c r="A197" s="30" t="s">
        <v>108</v>
      </c>
      <c r="B197" s="35" t="s">
        <v>109</v>
      </c>
      <c r="C197" s="36">
        <f>26+(4.2*0.6*2)-0.04</f>
        <v>31</v>
      </c>
      <c r="D197" s="33" t="s">
        <v>3</v>
      </c>
      <c r="E197" s="2"/>
      <c r="F197" s="34">
        <f>C197*E197</f>
        <v>0</v>
      </c>
    </row>
    <row r="198" spans="1:6" x14ac:dyDescent="0.2">
      <c r="C198" s="36"/>
      <c r="D198" s="33"/>
      <c r="E198" s="37"/>
      <c r="F198" s="34"/>
    </row>
    <row r="199" spans="1:6" ht="22.5" x14ac:dyDescent="0.2">
      <c r="A199" s="30" t="s">
        <v>169</v>
      </c>
      <c r="B199" s="35" t="s">
        <v>168</v>
      </c>
      <c r="C199" s="36">
        <f>C197</f>
        <v>31</v>
      </c>
      <c r="D199" s="33" t="s">
        <v>3</v>
      </c>
      <c r="E199" s="2"/>
      <c r="F199" s="34">
        <f>C199*E199</f>
        <v>0</v>
      </c>
    </row>
    <row r="200" spans="1:6" x14ac:dyDescent="0.2">
      <c r="C200" s="36"/>
      <c r="D200" s="33"/>
      <c r="E200" s="37"/>
      <c r="F200" s="34"/>
    </row>
    <row r="201" spans="1:6" ht="22.5" x14ac:dyDescent="0.2">
      <c r="A201" s="30" t="s">
        <v>170</v>
      </c>
      <c r="B201" s="35" t="s">
        <v>171</v>
      </c>
      <c r="C201" s="36">
        <f>6.7*2</f>
        <v>13.4</v>
      </c>
      <c r="D201" s="33" t="s">
        <v>3</v>
      </c>
      <c r="E201" s="2"/>
      <c r="F201" s="34">
        <f>C201*E201</f>
        <v>0</v>
      </c>
    </row>
    <row r="202" spans="1:6" x14ac:dyDescent="0.2">
      <c r="B202" s="35" t="s">
        <v>172</v>
      </c>
      <c r="C202" s="36"/>
      <c r="D202" s="33"/>
      <c r="E202" s="37"/>
      <c r="F202" s="34"/>
    </row>
    <row r="203" spans="1:6" x14ac:dyDescent="0.2">
      <c r="C203" s="36"/>
      <c r="D203" s="33"/>
      <c r="E203" s="37"/>
      <c r="F203" s="34"/>
    </row>
    <row r="204" spans="1:6" x14ac:dyDescent="0.2">
      <c r="A204" s="30" t="s">
        <v>110</v>
      </c>
      <c r="B204" s="35" t="s">
        <v>111</v>
      </c>
      <c r="C204" s="36">
        <f>9.6+10.6</f>
        <v>20.2</v>
      </c>
      <c r="D204" s="33" t="s">
        <v>43</v>
      </c>
      <c r="E204" s="2"/>
      <c r="F204" s="34">
        <f>C204*E204</f>
        <v>0</v>
      </c>
    </row>
    <row r="205" spans="1:6" x14ac:dyDescent="0.2">
      <c r="B205" s="35" t="s">
        <v>173</v>
      </c>
      <c r="C205" s="36"/>
      <c r="D205" s="33"/>
      <c r="E205" s="37"/>
      <c r="F205" s="34"/>
    </row>
    <row r="206" spans="1:6" x14ac:dyDescent="0.2">
      <c r="C206" s="36"/>
      <c r="D206" s="33"/>
      <c r="E206" s="37"/>
      <c r="F206" s="34"/>
    </row>
    <row r="207" spans="1:6" x14ac:dyDescent="0.2">
      <c r="A207" s="30" t="s">
        <v>110</v>
      </c>
      <c r="B207" s="35" t="s">
        <v>111</v>
      </c>
      <c r="C207" s="36">
        <f>9.6+10.6+4*2</f>
        <v>28.2</v>
      </c>
      <c r="D207" s="33" t="s">
        <v>43</v>
      </c>
      <c r="E207" s="2"/>
      <c r="F207" s="34">
        <f>C207*E207</f>
        <v>0</v>
      </c>
    </row>
    <row r="208" spans="1:6" x14ac:dyDescent="0.2">
      <c r="B208" s="35" t="s">
        <v>174</v>
      </c>
      <c r="C208" s="36"/>
      <c r="D208" s="33"/>
      <c r="E208" s="37"/>
      <c r="F208" s="34"/>
    </row>
    <row r="209" spans="1:6" x14ac:dyDescent="0.2">
      <c r="C209" s="36"/>
      <c r="D209" s="33"/>
      <c r="E209" s="37"/>
      <c r="F209" s="34"/>
    </row>
    <row r="210" spans="1:6" x14ac:dyDescent="0.2">
      <c r="A210" s="30" t="s">
        <v>175</v>
      </c>
      <c r="B210" s="35" t="s">
        <v>176</v>
      </c>
      <c r="C210" s="36"/>
      <c r="D210" s="33"/>
      <c r="E210" s="37"/>
      <c r="F210" s="34"/>
    </row>
    <row r="211" spans="1:6" ht="22.5" x14ac:dyDescent="0.2">
      <c r="B211" s="35" t="s">
        <v>177</v>
      </c>
      <c r="C211" s="36">
        <f>0.7*4</f>
        <v>2.8</v>
      </c>
      <c r="D211" s="33" t="s">
        <v>43</v>
      </c>
      <c r="E211" s="2"/>
      <c r="F211" s="34">
        <f>C211*E211</f>
        <v>0</v>
      </c>
    </row>
    <row r="212" spans="1:6" ht="12" thickBot="1" x14ac:dyDescent="0.25">
      <c r="A212" s="27"/>
      <c r="B212" s="28"/>
      <c r="C212" s="29"/>
      <c r="D212" s="29"/>
      <c r="E212" s="29"/>
      <c r="F212" s="29"/>
    </row>
    <row r="213" spans="1:6" ht="12" thickTop="1" x14ac:dyDescent="0.2">
      <c r="A213" s="31"/>
      <c r="B213" s="32"/>
      <c r="C213" s="33"/>
      <c r="D213" s="33"/>
      <c r="E213" s="33"/>
      <c r="F213" s="33"/>
    </row>
    <row r="214" spans="1:6" x14ac:dyDescent="0.2">
      <c r="A214" s="31"/>
      <c r="B214" s="32"/>
      <c r="C214" s="33"/>
      <c r="D214" s="33"/>
      <c r="E214" s="33" t="s">
        <v>44</v>
      </c>
      <c r="F214" s="34">
        <f>SUM(F152:F212)</f>
        <v>0</v>
      </c>
    </row>
    <row r="216" spans="1:6" x14ac:dyDescent="0.2">
      <c r="A216" s="41" t="s">
        <v>52</v>
      </c>
      <c r="B216" s="42" t="s">
        <v>92</v>
      </c>
      <c r="C216" s="43"/>
      <c r="D216" s="43"/>
      <c r="E216" s="43"/>
      <c r="F216" s="43"/>
    </row>
    <row r="217" spans="1:6" x14ac:dyDescent="0.2">
      <c r="C217" s="36"/>
      <c r="D217" s="33"/>
      <c r="E217" s="37"/>
      <c r="F217" s="34"/>
    </row>
    <row r="218" spans="1:6" x14ac:dyDescent="0.2">
      <c r="A218" s="44" t="s">
        <v>178</v>
      </c>
      <c r="B218" s="45" t="s">
        <v>179</v>
      </c>
    </row>
    <row r="220" spans="1:6" x14ac:dyDescent="0.2">
      <c r="A220" s="46" t="s">
        <v>9</v>
      </c>
      <c r="B220" s="47" t="s">
        <v>8</v>
      </c>
      <c r="C220" s="48" t="s">
        <v>10</v>
      </c>
      <c r="D220" s="48" t="s">
        <v>12</v>
      </c>
      <c r="E220" s="48" t="s">
        <v>11</v>
      </c>
      <c r="F220" s="48" t="s">
        <v>0</v>
      </c>
    </row>
    <row r="221" spans="1:6" x14ac:dyDescent="0.2">
      <c r="A221" s="31"/>
      <c r="B221" s="32"/>
      <c r="C221" s="33"/>
      <c r="D221" s="33"/>
      <c r="E221" s="33"/>
      <c r="F221" s="33"/>
    </row>
    <row r="222" spans="1:6" ht="22.5" x14ac:dyDescent="0.2">
      <c r="A222" s="30" t="s">
        <v>180</v>
      </c>
      <c r="B222" s="35" t="s">
        <v>181</v>
      </c>
      <c r="C222" s="40">
        <v>1</v>
      </c>
      <c r="D222" s="33" t="s">
        <v>4</v>
      </c>
      <c r="E222" s="2"/>
      <c r="F222" s="34">
        <f>C222*E222</f>
        <v>0</v>
      </c>
    </row>
    <row r="223" spans="1:6" x14ac:dyDescent="0.2">
      <c r="C223" s="40"/>
      <c r="D223" s="33"/>
      <c r="E223" s="37"/>
      <c r="F223" s="34"/>
    </row>
    <row r="224" spans="1:6" ht="22.5" x14ac:dyDescent="0.2">
      <c r="A224" s="30" t="s">
        <v>182</v>
      </c>
      <c r="B224" s="35" t="s">
        <v>183</v>
      </c>
      <c r="C224" s="40">
        <v>1</v>
      </c>
      <c r="D224" s="33" t="s">
        <v>4</v>
      </c>
      <c r="E224" s="2"/>
      <c r="F224" s="34">
        <f>C224*E224</f>
        <v>0</v>
      </c>
    </row>
    <row r="225" spans="1:6" x14ac:dyDescent="0.2">
      <c r="C225" s="40"/>
      <c r="D225" s="33"/>
      <c r="E225" s="37"/>
      <c r="F225" s="34"/>
    </row>
    <row r="226" spans="1:6" ht="22.5" x14ac:dyDescent="0.2">
      <c r="A226" s="30" t="s">
        <v>184</v>
      </c>
      <c r="B226" s="35" t="s">
        <v>192</v>
      </c>
      <c r="C226" s="40">
        <v>1</v>
      </c>
      <c r="D226" s="33" t="s">
        <v>4</v>
      </c>
      <c r="E226" s="2"/>
      <c r="F226" s="34">
        <f>C226*E226</f>
        <v>0</v>
      </c>
    </row>
    <row r="227" spans="1:6" ht="22.5" x14ac:dyDescent="0.2">
      <c r="B227" s="35" t="s">
        <v>185</v>
      </c>
      <c r="C227" s="40"/>
      <c r="D227" s="33"/>
      <c r="E227" s="37"/>
      <c r="F227" s="34"/>
    </row>
    <row r="228" spans="1:6" x14ac:dyDescent="0.2">
      <c r="C228" s="40"/>
      <c r="D228" s="33"/>
      <c r="E228" s="37"/>
      <c r="F228" s="34"/>
    </row>
    <row r="229" spans="1:6" x14ac:dyDescent="0.2">
      <c r="A229" s="44" t="s">
        <v>187</v>
      </c>
      <c r="B229" s="45" t="s">
        <v>186</v>
      </c>
      <c r="C229" s="40"/>
      <c r="D229" s="33"/>
      <c r="E229" s="37"/>
      <c r="F229" s="34"/>
    </row>
    <row r="230" spans="1:6" x14ac:dyDescent="0.2">
      <c r="C230" s="36"/>
      <c r="D230" s="33"/>
      <c r="E230" s="37"/>
      <c r="F230" s="34"/>
    </row>
    <row r="231" spans="1:6" x14ac:dyDescent="0.2">
      <c r="A231" s="46" t="s">
        <v>9</v>
      </c>
      <c r="B231" s="47" t="s">
        <v>8</v>
      </c>
      <c r="C231" s="48" t="s">
        <v>10</v>
      </c>
      <c r="D231" s="48" t="s">
        <v>12</v>
      </c>
      <c r="E231" s="48" t="s">
        <v>11</v>
      </c>
      <c r="F231" s="48" t="s">
        <v>0</v>
      </c>
    </row>
    <row r="232" spans="1:6" x14ac:dyDescent="0.2">
      <c r="C232" s="36"/>
      <c r="D232" s="33"/>
      <c r="E232" s="37"/>
      <c r="F232" s="34"/>
    </row>
    <row r="233" spans="1:6" x14ac:dyDescent="0.2">
      <c r="A233" s="30" t="s">
        <v>196</v>
      </c>
      <c r="B233" s="35" t="s">
        <v>201</v>
      </c>
      <c r="C233" s="36">
        <f>2.3+5.6+1.6+5.3+1.5+3.2</f>
        <v>19.5</v>
      </c>
      <c r="D233" s="33" t="s">
        <v>43</v>
      </c>
      <c r="E233" s="2"/>
      <c r="F233" s="34">
        <f>C233*E233</f>
        <v>0</v>
      </c>
    </row>
    <row r="234" spans="1:6" ht="12" thickBot="1" x14ac:dyDescent="0.25">
      <c r="A234" s="27"/>
      <c r="B234" s="28"/>
      <c r="C234" s="29"/>
      <c r="D234" s="29"/>
      <c r="E234" s="29"/>
      <c r="F234" s="29"/>
    </row>
    <row r="235" spans="1:6" ht="12" thickTop="1" x14ac:dyDescent="0.2">
      <c r="A235" s="31"/>
      <c r="B235" s="32"/>
      <c r="C235" s="33"/>
      <c r="D235" s="33"/>
      <c r="E235" s="33"/>
      <c r="F235" s="33"/>
    </row>
    <row r="236" spans="1:6" x14ac:dyDescent="0.2">
      <c r="A236" s="31"/>
      <c r="B236" s="32"/>
      <c r="C236" s="33"/>
      <c r="D236" s="33"/>
      <c r="E236" s="33" t="s">
        <v>44</v>
      </c>
      <c r="F236" s="34">
        <f>SUM(F216:F234)</f>
        <v>0</v>
      </c>
    </row>
    <row r="238" spans="1:6" x14ac:dyDescent="0.2">
      <c r="A238" s="41" t="s">
        <v>91</v>
      </c>
      <c r="B238" s="42" t="s">
        <v>93</v>
      </c>
      <c r="C238" s="43"/>
      <c r="D238" s="43"/>
      <c r="E238" s="43"/>
      <c r="F238" s="43"/>
    </row>
    <row r="239" spans="1:6" x14ac:dyDescent="0.2">
      <c r="C239" s="36"/>
      <c r="D239" s="33"/>
      <c r="E239" s="37"/>
      <c r="F239" s="34"/>
    </row>
    <row r="240" spans="1:6" x14ac:dyDescent="0.2">
      <c r="A240" s="30" t="s">
        <v>94</v>
      </c>
      <c r="B240" s="35" t="s">
        <v>95</v>
      </c>
      <c r="C240" s="40">
        <v>8</v>
      </c>
      <c r="D240" s="36" t="s">
        <v>96</v>
      </c>
      <c r="E240" s="2"/>
      <c r="F240" s="34">
        <f>C240*E240</f>
        <v>0</v>
      </c>
    </row>
    <row r="241" spans="1:6" ht="12" thickBot="1" x14ac:dyDescent="0.25">
      <c r="A241" s="27"/>
      <c r="B241" s="28"/>
      <c r="C241" s="29"/>
      <c r="D241" s="29"/>
      <c r="E241" s="29"/>
      <c r="F241" s="29"/>
    </row>
    <row r="242" spans="1:6" ht="12" thickTop="1" x14ac:dyDescent="0.2">
      <c r="A242" s="31"/>
      <c r="B242" s="32"/>
      <c r="C242" s="33"/>
      <c r="D242" s="33"/>
      <c r="E242" s="33"/>
      <c r="F242" s="33"/>
    </row>
    <row r="243" spans="1:6" x14ac:dyDescent="0.2">
      <c r="A243" s="31"/>
      <c r="B243" s="32"/>
      <c r="C243" s="33"/>
      <c r="D243" s="33"/>
      <c r="E243" s="33" t="s">
        <v>44</v>
      </c>
      <c r="F243" s="34">
        <f>SUM(F239:F241)</f>
        <v>0</v>
      </c>
    </row>
    <row r="244" spans="1:6" x14ac:dyDescent="0.2">
      <c r="C244" s="36"/>
      <c r="D244" s="33"/>
      <c r="E244" s="37"/>
      <c r="F244" s="34"/>
    </row>
    <row r="250" spans="1:6" x14ac:dyDescent="0.2">
      <c r="A250" s="38"/>
      <c r="B250" s="38"/>
      <c r="F250" s="37"/>
    </row>
    <row r="251" spans="1:6" x14ac:dyDescent="0.2">
      <c r="A251" s="38"/>
      <c r="B251" s="38"/>
      <c r="F251" s="37"/>
    </row>
    <row r="252" spans="1:6" x14ac:dyDescent="0.2">
      <c r="A252" s="38"/>
      <c r="B252" s="38"/>
      <c r="F252" s="37"/>
    </row>
  </sheetData>
  <sheetProtection algorithmName="SHA-512" hashValue="4OGNdOaQkJK+941927wV211ezGj7w1OX41jpTAhoyk8ZD7nwXTbbUW+fgd39VUgVhCkd5aYesJI8rqdclCtV4A==" saltValue="pAFUcr200sAZ4/3KBKPcKg==" spinCount="100000" sheet="1" objects="1" scenarios="1" selectLockedCells="1"/>
  <pageMargins left="0.98425196850393704" right="0.59055118110236227" top="0.59055118110236227" bottom="0.59055118110236227" header="0.31496062992125984" footer="0.31496062992125984"/>
  <pageSetup paperSize="9" orientation="portrait" r:id="rId1"/>
  <headerFooter>
    <oddFooter>&amp;R&amp;P/&amp;N</oddFooter>
  </headerFooter>
  <rowBreaks count="1" manualBreakCount="1">
    <brk id="5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2</vt:i4>
      </vt:variant>
      <vt:variant>
        <vt:lpstr>Imenovani obsegi</vt:lpstr>
      </vt:variant>
      <vt:variant>
        <vt:i4>3</vt:i4>
      </vt:variant>
    </vt:vector>
  </HeadingPairs>
  <TitlesOfParts>
    <vt:vector size="5" baseType="lpstr">
      <vt:lpstr>Rekapitulacija</vt:lpstr>
      <vt:lpstr>Popis del</vt:lpstr>
      <vt:lpstr>'Popis del'!Področje_tiskanja</vt:lpstr>
      <vt:lpstr>Rekapitulacija!Področje_tiskanja</vt:lpstr>
      <vt:lpstr>'Popis del'!Tiskanje_naslovov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Struna Ervin</dc:creator>
  <cp:lastModifiedBy>igortomazin</cp:lastModifiedBy>
  <cp:lastPrinted>2021-08-10T08:09:42Z</cp:lastPrinted>
  <dcterms:created xsi:type="dcterms:W3CDTF">2015-11-24T12:39:42Z</dcterms:created>
  <dcterms:modified xsi:type="dcterms:W3CDTF">2021-10-20T06:23:28Z</dcterms:modified>
</cp:coreProperties>
</file>